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10" windowWidth="12000" windowHeight="4110" tabRatio="813" activeTab="3"/>
  </bookViews>
  <sheets>
    <sheet name="Template" sheetId="1" r:id="rId1"/>
    <sheet name="ARI" sheetId="2" r:id="rId2"/>
    <sheet name="BOS" sheetId="3" r:id="rId3"/>
    <sheet name="CHN" sheetId="4" r:id="rId4"/>
    <sheet name="SD" sheetId="5" r:id="rId5"/>
  </sheets>
  <definedNames/>
  <calcPr fullCalcOnLoad="1" iterate="1" iterateCount="5" iterateDelta="0.001"/>
</workbook>
</file>

<file path=xl/sharedStrings.xml><?xml version="1.0" encoding="utf-8"?>
<sst xmlns="http://schemas.openxmlformats.org/spreadsheetml/2006/main" count="1335" uniqueCount="129">
  <si>
    <t>Player</t>
  </si>
  <si>
    <t>% AVAIL</t>
  </si>
  <si>
    <t>vs R</t>
  </si>
  <si>
    <t>vs L</t>
  </si>
  <si>
    <t>G</t>
  </si>
  <si>
    <t>BACKUPS</t>
  </si>
  <si>
    <t>B</t>
  </si>
  <si>
    <t>R</t>
  </si>
  <si>
    <t>L</t>
  </si>
  <si>
    <t>DEF</t>
  </si>
  <si>
    <t>RIGHT PO</t>
  </si>
  <si>
    <t>RC</t>
  </si>
  <si>
    <t>ADJ RC</t>
  </si>
  <si>
    <t>ADJ+PLA</t>
  </si>
  <si>
    <t>AVAIL</t>
  </si>
  <si>
    <t>VS</t>
  </si>
  <si>
    <t>BAT DIF</t>
  </si>
  <si>
    <t>R27</t>
  </si>
  <si>
    <t>Drew</t>
  </si>
  <si>
    <t>Byrnes</t>
  </si>
  <si>
    <t>Hudson</t>
  </si>
  <si>
    <t>Tracy</t>
  </si>
  <si>
    <t>Jackson</t>
  </si>
  <si>
    <t>Young</t>
  </si>
  <si>
    <t>Johnson</t>
  </si>
  <si>
    <t>GS</t>
  </si>
  <si>
    <t>Webb</t>
  </si>
  <si>
    <t>Haren</t>
  </si>
  <si>
    <t>Davis</t>
  </si>
  <si>
    <t>Owings</t>
  </si>
  <si>
    <t>PO</t>
  </si>
  <si>
    <t>Reynolds</t>
  </si>
  <si>
    <t>Upton</t>
  </si>
  <si>
    <t>Snyder</t>
  </si>
  <si>
    <t>C</t>
  </si>
  <si>
    <t>LF</t>
  </si>
  <si>
    <t>CF</t>
  </si>
  <si>
    <t>2B</t>
  </si>
  <si>
    <t>3B</t>
  </si>
  <si>
    <t>1B</t>
  </si>
  <si>
    <t>SS</t>
  </si>
  <si>
    <t>RF</t>
  </si>
  <si>
    <t>pr</t>
  </si>
  <si>
    <t>pl</t>
  </si>
  <si>
    <t>Avail</t>
  </si>
  <si>
    <t>max</t>
  </si>
  <si>
    <t>Montero</t>
  </si>
  <si>
    <t>Burke</t>
  </si>
  <si>
    <t>Ojeda</t>
  </si>
  <si>
    <t>Salazar</t>
  </si>
  <si>
    <t>None</t>
  </si>
  <si>
    <t>RC/27</t>
  </si>
  <si>
    <t>DH</t>
  </si>
  <si>
    <t>Defensive Numbers</t>
  </si>
  <si>
    <t>Unrated/0, PR/1, FR/2, AV/3, VG/4, EX/5</t>
  </si>
  <si>
    <t>SPOT</t>
  </si>
  <si>
    <t>vs. LHP (%)</t>
  </si>
  <si>
    <t>vs. RHP (%)</t>
  </si>
  <si>
    <t>Myers</t>
  </si>
  <si>
    <t>Y</t>
  </si>
  <si>
    <t>N</t>
  </si>
  <si>
    <t>DH?</t>
  </si>
  <si>
    <t>Bats</t>
  </si>
  <si>
    <t>Treat Switch-Hitters with Big Platoon Splits as either a LHB or RHB!  For example, Orlando Hudson should be treated as a RHB for all intents and purposes</t>
  </si>
  <si>
    <t>as his platoon splits are similar to that of a right-handed batter.</t>
  </si>
  <si>
    <t>Green spaces are for fillin' in.  Put stuff in the yellow cells at your own risk.</t>
  </si>
  <si>
    <t>Headley</t>
  </si>
  <si>
    <t>Edmonds</t>
  </si>
  <si>
    <t>Giles</t>
  </si>
  <si>
    <t>Iguchi</t>
  </si>
  <si>
    <t>A Gonzalez</t>
  </si>
  <si>
    <t>Kouzmanoff</t>
  </si>
  <si>
    <t>Bard</t>
  </si>
  <si>
    <t>Greene</t>
  </si>
  <si>
    <t>Barrett</t>
  </si>
  <si>
    <t>T Clark</t>
  </si>
  <si>
    <t>Robles</t>
  </si>
  <si>
    <t>Hairston</t>
  </si>
  <si>
    <t>Crabbe</t>
  </si>
  <si>
    <t>Gerut</t>
  </si>
  <si>
    <t>Peavy</t>
  </si>
  <si>
    <t>C Young</t>
  </si>
  <si>
    <t>Maddux</t>
  </si>
  <si>
    <t>Wolf</t>
  </si>
  <si>
    <t>Prior</t>
  </si>
  <si>
    <t>Beckett</t>
  </si>
  <si>
    <t>Dice</t>
  </si>
  <si>
    <t>Wake</t>
  </si>
  <si>
    <t>Bucch</t>
  </si>
  <si>
    <t>Lester</t>
  </si>
  <si>
    <t>Mirabelli</t>
  </si>
  <si>
    <t>Cora</t>
  </si>
  <si>
    <t>Crisp</t>
  </si>
  <si>
    <t>Kielty</t>
  </si>
  <si>
    <t>n</t>
  </si>
  <si>
    <t>y</t>
  </si>
  <si>
    <t>Pedroia</t>
  </si>
  <si>
    <t>Youkilis</t>
  </si>
  <si>
    <t>Ortiz</t>
  </si>
  <si>
    <t>Ramirez</t>
  </si>
  <si>
    <t>Varitek</t>
  </si>
  <si>
    <t>Lowell</t>
  </si>
  <si>
    <t>Lugo</t>
  </si>
  <si>
    <t>Ellsbury</t>
  </si>
  <si>
    <t>S</t>
  </si>
  <si>
    <t>Zam</t>
  </si>
  <si>
    <t>Lilly</t>
  </si>
  <si>
    <t>Hill</t>
  </si>
  <si>
    <t>Marq</t>
  </si>
  <si>
    <t>Lieb</t>
  </si>
  <si>
    <t>Blanco</t>
  </si>
  <si>
    <t>Cedeno</t>
  </si>
  <si>
    <t>Fontenot</t>
  </si>
  <si>
    <t>Ward</t>
  </si>
  <si>
    <t>Murton</t>
  </si>
  <si>
    <t>Soriano</t>
  </si>
  <si>
    <t>Theriot</t>
  </si>
  <si>
    <t>Lee</t>
  </si>
  <si>
    <t>Fukodome</t>
  </si>
  <si>
    <t>DeRosa</t>
  </si>
  <si>
    <t>Soto</t>
  </si>
  <si>
    <t>Pie</t>
  </si>
  <si>
    <t>PO?</t>
  </si>
  <si>
    <t>RC vs L</t>
  </si>
  <si>
    <t>RC vs R</t>
  </si>
  <si>
    <t>ARC vs R</t>
  </si>
  <si>
    <t>ARC vs L</t>
  </si>
  <si>
    <t>%R</t>
  </si>
  <si>
    <t>%L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</si>
</sst>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%"/>
    <numFmt numFmtId="170" formatCode=".000"/>
  </numFmts>
  <fonts count="20">
    <font>
      <sz val="8"/>
      <name val="Arial"/>
      <family val="0"/>
    </font>
    <font>
      <sz val="10"/>
      <name val="Arial"/>
      <family val="0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65" fontId="0" fillId="0" borderId="10" xfId="42" applyNumberForma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5" fontId="0" fillId="0" borderId="10" xfId="42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55" applyFont="1" applyFill="1" applyBorder="1" applyAlignment="1">
      <alignment horizontal="right"/>
      <protection/>
    </xf>
    <xf numFmtId="168" fontId="0" fillId="0" borderId="10" xfId="0" applyNumberFormat="1" applyBorder="1" applyAlignment="1">
      <alignment horizontal="right"/>
    </xf>
    <xf numFmtId="0" fontId="0" fillId="4" borderId="10" xfId="55" applyFont="1" applyFill="1" applyBorder="1" applyAlignment="1">
      <alignment horizontal="right"/>
      <protection/>
    </xf>
    <xf numFmtId="0" fontId="0" fillId="4" borderId="10" xfId="0" applyFill="1" applyBorder="1" applyAlignment="1">
      <alignment/>
    </xf>
    <xf numFmtId="0" fontId="0" fillId="4" borderId="10" xfId="55" applyFont="1" applyFill="1" applyBorder="1">
      <alignment/>
      <protection/>
    </xf>
    <xf numFmtId="0" fontId="0" fillId="0" borderId="10" xfId="0" applyFill="1" applyBorder="1" applyAlignment="1">
      <alignment horizontal="left"/>
    </xf>
    <xf numFmtId="168" fontId="0" fillId="4" borderId="10" xfId="55" applyNumberFormat="1" applyFont="1" applyFill="1" applyBorder="1" applyAlignment="1">
      <alignment horizontal="right"/>
      <protection/>
    </xf>
    <xf numFmtId="1" fontId="0" fillId="4" borderId="10" xfId="0" applyNumberFormat="1" applyFill="1" applyBorder="1" applyAlignment="1">
      <alignment/>
    </xf>
    <xf numFmtId="168" fontId="0" fillId="4" borderId="10" xfId="0" applyNumberFormat="1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165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4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/>
      <protection/>
    </xf>
    <xf numFmtId="0" fontId="0" fillId="22" borderId="10" xfId="0" applyFill="1" applyBorder="1" applyAlignment="1">
      <alignment horizontal="right"/>
    </xf>
    <xf numFmtId="37" fontId="0" fillId="22" borderId="10" xfId="0" applyNumberFormat="1" applyFill="1" applyBorder="1" applyAlignment="1">
      <alignment/>
    </xf>
    <xf numFmtId="0" fontId="0" fillId="7" borderId="10" xfId="55" applyFont="1" applyFill="1" applyBorder="1">
      <alignment/>
      <protection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55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1" fontId="0" fillId="4" borderId="10" xfId="55" applyNumberFormat="1" applyFont="1" applyFill="1" applyBorder="1" applyAlignment="1">
      <alignment horizontal="right"/>
      <protection/>
    </xf>
    <xf numFmtId="1" fontId="0" fillId="4" borderId="10" xfId="55" applyNumberFormat="1" applyFont="1" applyFill="1" applyBorder="1" applyAlignment="1">
      <alignment/>
      <protection/>
    </xf>
    <xf numFmtId="1" fontId="0" fillId="4" borderId="10" xfId="0" applyNumberFormat="1" applyFill="1" applyBorder="1" applyAlignment="1">
      <alignment horizontal="right"/>
    </xf>
    <xf numFmtId="1" fontId="0" fillId="4" borderId="10" xfId="0" applyNumberFormat="1" applyFill="1" applyBorder="1" applyAlignment="1">
      <alignment/>
    </xf>
    <xf numFmtId="168" fontId="0" fillId="4" borderId="10" xfId="0" applyNumberFormat="1" applyFill="1" applyBorder="1" applyAlignment="1">
      <alignment/>
    </xf>
    <xf numFmtId="1" fontId="0" fillId="7" borderId="10" xfId="55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 horizontal="right"/>
      <protection/>
    </xf>
    <xf numFmtId="0" fontId="0" fillId="0" borderId="12" xfId="0" applyFill="1" applyBorder="1" applyAlignment="1">
      <alignment horizontal="right"/>
    </xf>
    <xf numFmtId="165" fontId="0" fillId="0" borderId="12" xfId="42" applyNumberFormat="1" applyFont="1" applyFill="1" applyBorder="1" applyAlignment="1">
      <alignment horizontal="right"/>
    </xf>
    <xf numFmtId="1" fontId="0" fillId="22" borderId="10" xfId="0" applyNumberFormat="1" applyFill="1" applyBorder="1" applyAlignment="1">
      <alignment horizontal="right"/>
    </xf>
    <xf numFmtId="165" fontId="0" fillId="0" borderId="10" xfId="42" applyNumberFormat="1" applyFill="1" applyBorder="1" applyAlignment="1">
      <alignment horizontal="right"/>
    </xf>
    <xf numFmtId="1" fontId="0" fillId="22" borderId="10" xfId="55" applyNumberFormat="1" applyFont="1" applyFill="1" applyBorder="1" applyAlignment="1">
      <alignment horizontal="right"/>
      <protection/>
    </xf>
    <xf numFmtId="168" fontId="0" fillId="22" borderId="10" xfId="55" applyNumberFormat="1" applyFont="1" applyFill="1" applyBorder="1" applyAlignment="1">
      <alignment horizontal="right"/>
      <protection/>
    </xf>
    <xf numFmtId="0" fontId="0" fillId="22" borderId="13" xfId="0" applyFill="1" applyBorder="1" applyAlignment="1">
      <alignment horizontal="right"/>
    </xf>
    <xf numFmtId="168" fontId="0" fillId="22" borderId="10" xfId="0" applyNumberFormat="1" applyFill="1" applyBorder="1" applyAlignment="1">
      <alignment horizontal="right"/>
    </xf>
    <xf numFmtId="0" fontId="0" fillId="20" borderId="10" xfId="55" applyFont="1" applyFill="1" applyBorder="1" applyAlignment="1">
      <alignment horizontal="right"/>
      <protection/>
    </xf>
    <xf numFmtId="0" fontId="0" fillId="20" borderId="13" xfId="0" applyFill="1" applyBorder="1" applyAlignment="1">
      <alignment horizontal="right"/>
    </xf>
    <xf numFmtId="0" fontId="0" fillId="20" borderId="10" xfId="0" applyFill="1" applyBorder="1" applyAlignment="1">
      <alignment horizontal="right"/>
    </xf>
    <xf numFmtId="0" fontId="0" fillId="20" borderId="14" xfId="55" applyFont="1" applyFill="1" applyBorder="1" applyAlignment="1">
      <alignment/>
      <protection/>
    </xf>
    <xf numFmtId="37" fontId="0" fillId="22" borderId="10" xfId="55" applyNumberFormat="1" applyFont="1" applyFill="1" applyBorder="1" applyAlignment="1">
      <alignment horizontal="right"/>
      <protection/>
    </xf>
    <xf numFmtId="37" fontId="0" fillId="22" borderId="10" xfId="0" applyNumberFormat="1" applyFill="1" applyBorder="1" applyAlignment="1">
      <alignment horizontal="right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right"/>
    </xf>
    <xf numFmtId="1" fontId="0" fillId="24" borderId="10" xfId="0" applyNumberFormat="1" applyFill="1" applyBorder="1" applyAlignment="1">
      <alignment/>
    </xf>
    <xf numFmtId="165" fontId="0" fillId="24" borderId="10" xfId="42" applyNumberFormat="1" applyFill="1" applyBorder="1" applyAlignment="1">
      <alignment/>
    </xf>
    <xf numFmtId="0" fontId="0" fillId="24" borderId="10" xfId="55" applyFont="1" applyFill="1" applyBorder="1">
      <alignment/>
      <protection/>
    </xf>
    <xf numFmtId="0" fontId="0" fillId="24" borderId="10" xfId="55" applyFont="1" applyFill="1" applyBorder="1" applyAlignment="1">
      <alignment horizontal="right"/>
      <protection/>
    </xf>
    <xf numFmtId="9" fontId="0" fillId="24" borderId="10" xfId="0" applyNumberFormat="1" applyFill="1" applyBorder="1" applyAlignment="1">
      <alignment/>
    </xf>
    <xf numFmtId="9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right"/>
    </xf>
    <xf numFmtId="0" fontId="0" fillId="24" borderId="11" xfId="55" applyFont="1" applyFill="1" applyBorder="1" applyAlignment="1">
      <alignment horizontal="left"/>
      <protection/>
    </xf>
    <xf numFmtId="0" fontId="0" fillId="24" borderId="11" xfId="55" applyFont="1" applyFill="1" applyBorder="1">
      <alignment/>
      <protection/>
    </xf>
    <xf numFmtId="0" fontId="0" fillId="24" borderId="11" xfId="55" applyFont="1" applyFill="1" applyBorder="1" applyAlignment="1">
      <alignment horizontal="center"/>
      <protection/>
    </xf>
    <xf numFmtId="0" fontId="0" fillId="24" borderId="11" xfId="55" applyFont="1" applyFill="1" applyBorder="1" applyAlignment="1">
      <alignment horizontal="right"/>
      <protection/>
    </xf>
    <xf numFmtId="1" fontId="0" fillId="24" borderId="11" xfId="0" applyNumberFormat="1" applyFill="1" applyBorder="1" applyAlignment="1">
      <alignment/>
    </xf>
    <xf numFmtId="0" fontId="0" fillId="24" borderId="11" xfId="0" applyFill="1" applyBorder="1" applyAlignment="1">
      <alignment/>
    </xf>
    <xf numFmtId="165" fontId="0" fillId="24" borderId="11" xfId="42" applyNumberFormat="1" applyFill="1" applyBorder="1" applyAlignment="1">
      <alignment/>
    </xf>
    <xf numFmtId="0" fontId="0" fillId="24" borderId="13" xfId="0" applyFill="1" applyBorder="1" applyAlignment="1">
      <alignment horizontal="right"/>
    </xf>
    <xf numFmtId="37" fontId="0" fillId="24" borderId="10" xfId="0" applyNumberFormat="1" applyFill="1" applyBorder="1" applyAlignment="1">
      <alignment horizontal="right"/>
    </xf>
    <xf numFmtId="0" fontId="0" fillId="24" borderId="14" xfId="0" applyFill="1" applyBorder="1" applyAlignment="1">
      <alignment/>
    </xf>
    <xf numFmtId="37" fontId="0" fillId="24" borderId="12" xfId="55" applyNumberFormat="1" applyFont="1" applyFill="1" applyBorder="1" applyAlignment="1">
      <alignment horizontal="right"/>
      <protection/>
    </xf>
    <xf numFmtId="1" fontId="0" fillId="24" borderId="12" xfId="55" applyNumberFormat="1" applyFont="1" applyFill="1" applyBorder="1" applyAlignment="1">
      <alignment horizontal="right"/>
      <protection/>
    </xf>
    <xf numFmtId="1" fontId="0" fillId="24" borderId="12" xfId="0" applyNumberFormat="1" applyFill="1" applyBorder="1" applyAlignment="1">
      <alignment horizontal="right"/>
    </xf>
    <xf numFmtId="168" fontId="0" fillId="24" borderId="12" xfId="0" applyNumberFormat="1" applyFill="1" applyBorder="1" applyAlignment="1">
      <alignment horizontal="righ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24" borderId="11" xfId="55" applyFont="1" applyFill="1" applyBorder="1">
      <alignment/>
      <protection/>
    </xf>
    <xf numFmtId="0" fontId="0" fillId="20" borderId="10" xfId="0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42" applyNumberFormat="1" applyFill="1" applyBorder="1" applyAlignment="1">
      <alignment/>
    </xf>
    <xf numFmtId="2" fontId="0" fillId="0" borderId="10" xfId="42" applyNumberForma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6"/>
  <sheetViews>
    <sheetView workbookViewId="0" topLeftCell="A1">
      <selection activeCell="A21" sqref="A21:V26"/>
    </sheetView>
  </sheetViews>
  <sheetFormatPr defaultColWidth="9.33203125" defaultRowHeight="11.25"/>
  <cols>
    <col min="1" max="1" width="19.16015625" style="54" customWidth="1"/>
    <col min="2" max="2" width="6" style="55" customWidth="1"/>
    <col min="3" max="3" width="6" style="54" customWidth="1"/>
    <col min="4" max="4" width="6" style="55" customWidth="1"/>
    <col min="5" max="6" width="5.5" style="55" hidden="1" customWidth="1"/>
    <col min="7" max="7" width="6" style="56" customWidth="1"/>
    <col min="8" max="11" width="5.5" style="56" hidden="1" customWidth="1"/>
    <col min="12" max="12" width="6" style="54" customWidth="1"/>
    <col min="13" max="13" width="6" style="57" customWidth="1"/>
    <col min="14" max="16" width="6" style="54" customWidth="1"/>
    <col min="17" max="17" width="6" style="59" customWidth="1"/>
    <col min="18" max="21" width="5.5" style="54" hidden="1" customWidth="1"/>
    <col min="22" max="22" width="6" style="54" customWidth="1"/>
    <col min="23" max="24" width="6" style="57" customWidth="1"/>
    <col min="25" max="29" width="6" style="54" customWidth="1"/>
    <col min="30" max="16384" width="9.33203125" style="54" customWidth="1"/>
  </cols>
  <sheetData>
    <row r="1" spans="1:24" ht="11.25">
      <c r="A1" s="79" t="s">
        <v>0</v>
      </c>
      <c r="B1" s="80" t="s">
        <v>30</v>
      </c>
      <c r="C1" s="50" t="s">
        <v>4</v>
      </c>
      <c r="D1" s="54" t="s">
        <v>1</v>
      </c>
      <c r="E1" s="57" t="s">
        <v>4</v>
      </c>
      <c r="F1" s="57" t="s">
        <v>44</v>
      </c>
      <c r="G1" s="83" t="s">
        <v>62</v>
      </c>
      <c r="H1" s="56" t="s">
        <v>42</v>
      </c>
      <c r="I1" s="56" t="s">
        <v>43</v>
      </c>
      <c r="J1" s="56" t="s">
        <v>45</v>
      </c>
      <c r="L1" s="84"/>
      <c r="M1" s="84"/>
      <c r="N1" s="59"/>
      <c r="R1" s="2"/>
      <c r="S1" s="2"/>
      <c r="T1" s="2"/>
      <c r="U1" s="2"/>
      <c r="W1" s="50" t="s">
        <v>25</v>
      </c>
      <c r="X1" s="50" t="s">
        <v>55</v>
      </c>
    </row>
    <row r="2" spans="1:24" ht="11.25">
      <c r="A2" s="14"/>
      <c r="B2" s="22"/>
      <c r="C2" s="12"/>
      <c r="D2" s="58">
        <f aca="true" t="shared" si="0" ref="D2:D9">IF((C2+((162-C2)*0))/162*100&gt;100,100,(C2+((162-C2)*0))/162*100)</f>
        <v>0</v>
      </c>
      <c r="E2" s="58">
        <f aca="true" t="shared" si="1" ref="E2:E10">162*(D2/100)</f>
        <v>0</v>
      </c>
      <c r="F2" s="62">
        <f aca="true" t="shared" si="2" ref="F2:F10">E2/162</f>
        <v>0</v>
      </c>
      <c r="G2" s="28"/>
      <c r="H2" s="63" t="b">
        <f aca="true" t="shared" si="3" ref="H2:H10">IF($G2="R",$F2*0.98,IF($G2="L",$F2*1.08,IF($G2="B",$F2*1)))</f>
        <v>0</v>
      </c>
      <c r="I2" s="63">
        <f aca="true" t="shared" si="4" ref="I2:I10">IF($G2="R",$F2*1.04,IF($G2="L",$F2*0.96,$F2*1))</f>
        <v>0</v>
      </c>
      <c r="J2" s="63">
        <f aca="true" t="shared" si="5" ref="J2:J10">MAX(H2:I2)</f>
        <v>0</v>
      </c>
      <c r="K2" s="63"/>
      <c r="L2" s="62" t="b">
        <f aca="true" t="shared" si="6" ref="L2:L10">IF(J2&gt;1,1/J2*H2,H2)</f>
        <v>0</v>
      </c>
      <c r="M2" s="62">
        <f aca="true" t="shared" si="7" ref="M2:M10">IF(J2&gt;1,1/J2*I2,J2)</f>
        <v>0</v>
      </c>
      <c r="N2" s="59"/>
      <c r="R2" s="2"/>
      <c r="S2" s="2"/>
      <c r="T2" s="2"/>
      <c r="U2" s="2"/>
      <c r="V2" s="14"/>
      <c r="W2" s="12"/>
      <c r="X2" s="42">
        <f>IF(100-((W2/32)*100)&lt;0,0,100-((W2/32)*100))</f>
        <v>100</v>
      </c>
    </row>
    <row r="3" spans="1:24" ht="11.25">
      <c r="A3" s="14"/>
      <c r="B3" s="22"/>
      <c r="C3" s="12"/>
      <c r="D3" s="58">
        <f t="shared" si="0"/>
        <v>0</v>
      </c>
      <c r="E3" s="58">
        <f t="shared" si="1"/>
        <v>0</v>
      </c>
      <c r="F3" s="62">
        <f t="shared" si="2"/>
        <v>0</v>
      </c>
      <c r="G3" s="28"/>
      <c r="H3" s="63" t="b">
        <f t="shared" si="3"/>
        <v>0</v>
      </c>
      <c r="I3" s="63">
        <f t="shared" si="4"/>
        <v>0</v>
      </c>
      <c r="J3" s="63">
        <f t="shared" si="5"/>
        <v>0</v>
      </c>
      <c r="K3" s="63"/>
      <c r="L3" s="62" t="b">
        <f t="shared" si="6"/>
        <v>0</v>
      </c>
      <c r="M3" s="62">
        <f t="shared" si="7"/>
        <v>0</v>
      </c>
      <c r="N3" s="59"/>
      <c r="R3" s="2"/>
      <c r="S3" s="2"/>
      <c r="T3" s="2"/>
      <c r="U3" s="2"/>
      <c r="V3" s="14"/>
      <c r="W3" s="12"/>
      <c r="X3" s="42">
        <f>IF(100-((W3/32)*100)&lt;0,0,100-((W3/32)*100))</f>
        <v>100</v>
      </c>
    </row>
    <row r="4" spans="1:24" ht="11.25">
      <c r="A4" s="14"/>
      <c r="B4" s="22"/>
      <c r="C4" s="12"/>
      <c r="D4" s="58">
        <f t="shared" si="0"/>
        <v>0</v>
      </c>
      <c r="E4" s="58">
        <f t="shared" si="1"/>
        <v>0</v>
      </c>
      <c r="F4" s="62">
        <f t="shared" si="2"/>
        <v>0</v>
      </c>
      <c r="G4" s="28"/>
      <c r="H4" s="63" t="b">
        <f t="shared" si="3"/>
        <v>0</v>
      </c>
      <c r="I4" s="63">
        <f t="shared" si="4"/>
        <v>0</v>
      </c>
      <c r="J4" s="63">
        <f t="shared" si="5"/>
        <v>0</v>
      </c>
      <c r="K4" s="63"/>
      <c r="L4" s="62" t="b">
        <f t="shared" si="6"/>
        <v>0</v>
      </c>
      <c r="M4" s="62">
        <f t="shared" si="7"/>
        <v>0</v>
      </c>
      <c r="N4" s="59"/>
      <c r="R4" s="2"/>
      <c r="S4" s="2"/>
      <c r="T4" s="2"/>
      <c r="U4" s="2"/>
      <c r="V4" s="14"/>
      <c r="W4" s="12"/>
      <c r="X4" s="42">
        <f>IF(100-((W4/32)*100)&lt;0,0,100-((W4/32)*100))</f>
        <v>100</v>
      </c>
    </row>
    <row r="5" spans="1:24" ht="11.25">
      <c r="A5" s="14"/>
      <c r="B5" s="22"/>
      <c r="C5" s="12"/>
      <c r="D5" s="58">
        <f t="shared" si="0"/>
        <v>0</v>
      </c>
      <c r="E5" s="58">
        <f t="shared" si="1"/>
        <v>0</v>
      </c>
      <c r="F5" s="62">
        <f t="shared" si="2"/>
        <v>0</v>
      </c>
      <c r="G5" s="28"/>
      <c r="H5" s="63" t="b">
        <f t="shared" si="3"/>
        <v>0</v>
      </c>
      <c r="I5" s="63">
        <f t="shared" si="4"/>
        <v>0</v>
      </c>
      <c r="J5" s="63">
        <f t="shared" si="5"/>
        <v>0</v>
      </c>
      <c r="K5" s="63"/>
      <c r="L5" s="62" t="b">
        <f t="shared" si="6"/>
        <v>0</v>
      </c>
      <c r="M5" s="62">
        <f t="shared" si="7"/>
        <v>0</v>
      </c>
      <c r="N5" s="59"/>
      <c r="R5" s="2"/>
      <c r="S5" s="2"/>
      <c r="T5" s="2"/>
      <c r="U5" s="2"/>
      <c r="V5" s="14"/>
      <c r="W5" s="12"/>
      <c r="X5" s="42">
        <f>IF(100-((W5/32)*100)&lt;0,0,100-((W5/32)*100))</f>
        <v>100</v>
      </c>
    </row>
    <row r="6" spans="1:24" ht="11.25">
      <c r="A6" s="14"/>
      <c r="B6" s="22"/>
      <c r="C6" s="12"/>
      <c r="D6" s="58">
        <f t="shared" si="0"/>
        <v>0</v>
      </c>
      <c r="E6" s="58">
        <f t="shared" si="1"/>
        <v>0</v>
      </c>
      <c r="F6" s="62">
        <f t="shared" si="2"/>
        <v>0</v>
      </c>
      <c r="G6" s="28"/>
      <c r="H6" s="63" t="b">
        <f t="shared" si="3"/>
        <v>0</v>
      </c>
      <c r="I6" s="63">
        <f t="shared" si="4"/>
        <v>0</v>
      </c>
      <c r="J6" s="63">
        <f t="shared" si="5"/>
        <v>0</v>
      </c>
      <c r="K6" s="63"/>
      <c r="L6" s="62" t="b">
        <f t="shared" si="6"/>
        <v>0</v>
      </c>
      <c r="M6" s="62">
        <f t="shared" si="7"/>
        <v>0</v>
      </c>
      <c r="N6" s="59"/>
      <c r="R6" s="2"/>
      <c r="S6" s="2"/>
      <c r="T6" s="2"/>
      <c r="U6" s="2"/>
      <c r="V6" s="14"/>
      <c r="W6" s="12"/>
      <c r="X6" s="42">
        <f>IF(100-((W6/32)*100)&lt;0,0,100-((W6/32)*100))</f>
        <v>100</v>
      </c>
    </row>
    <row r="7" spans="1:24" ht="11.25">
      <c r="A7" s="14"/>
      <c r="B7" s="22"/>
      <c r="C7" s="12"/>
      <c r="D7" s="58">
        <f t="shared" si="0"/>
        <v>0</v>
      </c>
      <c r="E7" s="58">
        <f t="shared" si="1"/>
        <v>0</v>
      </c>
      <c r="F7" s="62">
        <f t="shared" si="2"/>
        <v>0</v>
      </c>
      <c r="G7" s="28"/>
      <c r="H7" s="63" t="b">
        <f t="shared" si="3"/>
        <v>0</v>
      </c>
      <c r="I7" s="63">
        <f t="shared" si="4"/>
        <v>0</v>
      </c>
      <c r="J7" s="63">
        <f t="shared" si="5"/>
        <v>0</v>
      </c>
      <c r="K7" s="63"/>
      <c r="L7" s="62" t="b">
        <f t="shared" si="6"/>
        <v>0</v>
      </c>
      <c r="M7" s="62">
        <f t="shared" si="7"/>
        <v>0</v>
      </c>
      <c r="N7" s="59"/>
      <c r="R7" s="2"/>
      <c r="S7" s="2"/>
      <c r="T7" s="2"/>
      <c r="U7" s="2"/>
      <c r="V7" s="60"/>
      <c r="W7" s="61"/>
      <c r="X7" s="64"/>
    </row>
    <row r="8" spans="1:24" ht="11.25">
      <c r="A8" s="14"/>
      <c r="B8" s="22"/>
      <c r="C8" s="12"/>
      <c r="D8" s="58">
        <f t="shared" si="0"/>
        <v>0</v>
      </c>
      <c r="E8" s="58">
        <f t="shared" si="1"/>
        <v>0</v>
      </c>
      <c r="F8" s="62">
        <f t="shared" si="2"/>
        <v>0</v>
      </c>
      <c r="G8" s="28"/>
      <c r="H8" s="63" t="b">
        <f t="shared" si="3"/>
        <v>0</v>
      </c>
      <c r="I8" s="63">
        <f t="shared" si="4"/>
        <v>0</v>
      </c>
      <c r="J8" s="63">
        <f t="shared" si="5"/>
        <v>0</v>
      </c>
      <c r="K8" s="63"/>
      <c r="L8" s="62" t="b">
        <f t="shared" si="6"/>
        <v>0</v>
      </c>
      <c r="M8" s="62">
        <f t="shared" si="7"/>
        <v>0</v>
      </c>
      <c r="N8" s="59"/>
      <c r="R8" s="2"/>
      <c r="S8" s="2"/>
      <c r="T8" s="2"/>
      <c r="U8" s="2"/>
      <c r="V8" s="60"/>
      <c r="W8" s="61"/>
      <c r="X8" s="64"/>
    </row>
    <row r="9" spans="1:21" ht="11.25">
      <c r="A9" s="14"/>
      <c r="B9" s="22"/>
      <c r="C9" s="12"/>
      <c r="D9" s="58">
        <f t="shared" si="0"/>
        <v>0</v>
      </c>
      <c r="E9" s="58">
        <f t="shared" si="1"/>
        <v>0</v>
      </c>
      <c r="F9" s="62">
        <f t="shared" si="2"/>
        <v>0</v>
      </c>
      <c r="G9" s="28"/>
      <c r="H9" s="63" t="b">
        <f t="shared" si="3"/>
        <v>0</v>
      </c>
      <c r="I9" s="63">
        <f t="shared" si="4"/>
        <v>0</v>
      </c>
      <c r="J9" s="63">
        <f t="shared" si="5"/>
        <v>0</v>
      </c>
      <c r="K9" s="63"/>
      <c r="L9" s="62" t="b">
        <f t="shared" si="6"/>
        <v>0</v>
      </c>
      <c r="M9" s="62">
        <f t="shared" si="7"/>
        <v>0</v>
      </c>
      <c r="N9" s="59"/>
      <c r="R9" s="2"/>
      <c r="S9" s="2"/>
      <c r="T9" s="2"/>
      <c r="U9" s="2"/>
    </row>
    <row r="10" spans="1:21" ht="11.25">
      <c r="A10" s="14"/>
      <c r="B10" s="22"/>
      <c r="C10" s="12"/>
      <c r="D10" s="58">
        <f>IF((C10+((162-C10)*0))/162*100&gt;100,100,(C10+((162-C10)*0))/162*100)*0.975</f>
        <v>0</v>
      </c>
      <c r="E10" s="58">
        <f t="shared" si="1"/>
        <v>0</v>
      </c>
      <c r="F10" s="62">
        <f t="shared" si="2"/>
        <v>0</v>
      </c>
      <c r="G10" s="28"/>
      <c r="H10" s="63" t="b">
        <f t="shared" si="3"/>
        <v>0</v>
      </c>
      <c r="I10" s="63">
        <f t="shared" si="4"/>
        <v>0</v>
      </c>
      <c r="J10" s="63">
        <f t="shared" si="5"/>
        <v>0</v>
      </c>
      <c r="K10" s="63"/>
      <c r="L10" s="62" t="b">
        <f t="shared" si="6"/>
        <v>0</v>
      </c>
      <c r="M10" s="62">
        <f t="shared" si="7"/>
        <v>0</v>
      </c>
      <c r="N10" s="59"/>
      <c r="R10" s="2"/>
      <c r="S10" s="2"/>
      <c r="T10" s="2"/>
      <c r="U10" s="2"/>
    </row>
    <row r="11" spans="1:25" ht="11.25">
      <c r="A11" s="60"/>
      <c r="B11" s="65"/>
      <c r="C11" s="66"/>
      <c r="D11" s="65"/>
      <c r="E11" s="65"/>
      <c r="F11" s="65"/>
      <c r="G11" s="67"/>
      <c r="H11" s="67"/>
      <c r="I11" s="67"/>
      <c r="J11" s="67"/>
      <c r="K11" s="67"/>
      <c r="L11" s="82" t="s">
        <v>56</v>
      </c>
      <c r="M11" s="68"/>
      <c r="N11" s="69"/>
      <c r="O11" s="70"/>
      <c r="P11" s="70"/>
      <c r="Q11" s="71"/>
      <c r="R11" s="37"/>
      <c r="S11" s="37"/>
      <c r="T11" s="37"/>
      <c r="U11" s="2"/>
      <c r="Y11" s="82" t="s">
        <v>57</v>
      </c>
    </row>
    <row r="12" spans="1:29" ht="11.25">
      <c r="A12" s="51" t="s">
        <v>5</v>
      </c>
      <c r="B12" s="48" t="s">
        <v>34</v>
      </c>
      <c r="C12" s="48" t="s">
        <v>39</v>
      </c>
      <c r="D12" s="48" t="s">
        <v>37</v>
      </c>
      <c r="E12" s="48"/>
      <c r="F12" s="48"/>
      <c r="G12" s="48" t="s">
        <v>38</v>
      </c>
      <c r="H12" s="48"/>
      <c r="I12" s="48"/>
      <c r="J12" s="48"/>
      <c r="K12" s="48"/>
      <c r="L12" s="48" t="s">
        <v>40</v>
      </c>
      <c r="M12" s="48" t="s">
        <v>35</v>
      </c>
      <c r="N12" s="48" t="s">
        <v>36</v>
      </c>
      <c r="O12" s="48" t="s">
        <v>41</v>
      </c>
      <c r="P12" s="48" t="s">
        <v>52</v>
      </c>
      <c r="Q12" s="48" t="s">
        <v>34</v>
      </c>
      <c r="R12" s="48"/>
      <c r="S12" s="48"/>
      <c r="T12" s="48"/>
      <c r="U12" s="49"/>
      <c r="V12" s="50" t="s">
        <v>39</v>
      </c>
      <c r="W12" s="50" t="s">
        <v>37</v>
      </c>
      <c r="X12" s="50" t="s">
        <v>38</v>
      </c>
      <c r="Y12" s="50" t="s">
        <v>40</v>
      </c>
      <c r="Z12" s="50" t="s">
        <v>35</v>
      </c>
      <c r="AA12" s="50" t="s">
        <v>36</v>
      </c>
      <c r="AB12" s="50" t="s">
        <v>41</v>
      </c>
      <c r="AC12" s="50" t="s">
        <v>52</v>
      </c>
    </row>
    <row r="13" spans="1:29" ht="11.25">
      <c r="A13" s="51">
        <f aca="true" t="shared" si="8" ref="A13:A18">A21</f>
        <v>0</v>
      </c>
      <c r="B13" s="52" t="e">
        <f aca="true" t="shared" si="9" ref="B13:B18">P29</f>
        <v>#N/A</v>
      </c>
      <c r="C13" s="44" t="e">
        <f aca="true" t="shared" si="10" ref="C13:C18">P37</f>
        <v>#N/A</v>
      </c>
      <c r="D13" s="44" t="e">
        <f aca="true" t="shared" si="11" ref="D13:D18">P45</f>
        <v>#N/A</v>
      </c>
      <c r="E13" s="44"/>
      <c r="F13" s="44"/>
      <c r="G13" s="44" t="e">
        <f aca="true" t="shared" si="12" ref="G13:G18">P53</f>
        <v>#N/A</v>
      </c>
      <c r="H13" s="44"/>
      <c r="I13" s="44"/>
      <c r="J13" s="44"/>
      <c r="K13" s="44"/>
      <c r="L13" s="44" t="e">
        <f aca="true" t="shared" si="13" ref="L13:L18">P61</f>
        <v>#N/A</v>
      </c>
      <c r="M13" s="44" t="e">
        <f aca="true" t="shared" si="14" ref="M13:M18">P69</f>
        <v>#N/A</v>
      </c>
      <c r="N13" s="44" t="e">
        <f aca="true" t="shared" si="15" ref="N13:N18">P77</f>
        <v>#N/A</v>
      </c>
      <c r="O13" s="44" t="e">
        <f aca="true" t="shared" si="16" ref="O13:O18">P85</f>
        <v>#N/A</v>
      </c>
      <c r="P13" s="44" t="e">
        <f aca="true" t="shared" si="17" ref="P13:P18">P93</f>
        <v>#N/A</v>
      </c>
      <c r="Q13" s="44" t="e">
        <f aca="true" t="shared" si="18" ref="Q13:Q18">O29</f>
        <v>#N/A</v>
      </c>
      <c r="R13" s="44"/>
      <c r="S13" s="44"/>
      <c r="T13" s="45"/>
      <c r="U13" s="46"/>
      <c r="V13" s="53" t="e">
        <f aca="true" t="shared" si="19" ref="V13:V18">O37</f>
        <v>#N/A</v>
      </c>
      <c r="W13" s="53" t="e">
        <f aca="true" t="shared" si="20" ref="W13:W18">O45</f>
        <v>#N/A</v>
      </c>
      <c r="X13" s="53" t="e">
        <f aca="true" t="shared" si="21" ref="X13:X18">O53</f>
        <v>#N/A</v>
      </c>
      <c r="Y13" s="53" t="e">
        <f aca="true" t="shared" si="22" ref="Y13:Y18">O61</f>
        <v>#N/A</v>
      </c>
      <c r="Z13" s="53" t="e">
        <f aca="true" t="shared" si="23" ref="Z13:Z18">O69</f>
        <v>#N/A</v>
      </c>
      <c r="AA13" s="53" t="e">
        <f aca="true" t="shared" si="24" ref="AA13:AA18">O77</f>
        <v>#N/A</v>
      </c>
      <c r="AB13" s="53" t="e">
        <f aca="true" t="shared" si="25" ref="AB13:AB18">O85</f>
        <v>#N/A</v>
      </c>
      <c r="AC13" s="53" t="e">
        <f aca="true" t="shared" si="26" ref="AC13:AC18">O93</f>
        <v>#N/A</v>
      </c>
    </row>
    <row r="14" spans="1:29" ht="11.25">
      <c r="A14" s="51">
        <f t="shared" si="8"/>
        <v>0</v>
      </c>
      <c r="B14" s="52" t="e">
        <f t="shared" si="9"/>
        <v>#N/A</v>
      </c>
      <c r="C14" s="44" t="e">
        <f t="shared" si="10"/>
        <v>#N/A</v>
      </c>
      <c r="D14" s="44" t="e">
        <f t="shared" si="11"/>
        <v>#N/A</v>
      </c>
      <c r="E14" s="44"/>
      <c r="F14" s="44"/>
      <c r="G14" s="44" t="e">
        <f t="shared" si="12"/>
        <v>#N/A</v>
      </c>
      <c r="H14" s="44"/>
      <c r="I14" s="44"/>
      <c r="J14" s="44"/>
      <c r="K14" s="44"/>
      <c r="L14" s="44" t="e">
        <f t="shared" si="13"/>
        <v>#N/A</v>
      </c>
      <c r="M14" s="44" t="e">
        <f t="shared" si="14"/>
        <v>#N/A</v>
      </c>
      <c r="N14" s="44" t="e">
        <f t="shared" si="15"/>
        <v>#N/A</v>
      </c>
      <c r="O14" s="44" t="e">
        <f t="shared" si="16"/>
        <v>#N/A</v>
      </c>
      <c r="P14" s="44" t="e">
        <f t="shared" si="17"/>
        <v>#N/A</v>
      </c>
      <c r="Q14" s="44" t="e">
        <f t="shared" si="18"/>
        <v>#N/A</v>
      </c>
      <c r="R14" s="44"/>
      <c r="S14" s="44"/>
      <c r="T14" s="45"/>
      <c r="U14" s="46"/>
      <c r="V14" s="53" t="e">
        <f t="shared" si="19"/>
        <v>#N/A</v>
      </c>
      <c r="W14" s="53" t="e">
        <f t="shared" si="20"/>
        <v>#N/A</v>
      </c>
      <c r="X14" s="53" t="e">
        <f t="shared" si="21"/>
        <v>#N/A</v>
      </c>
      <c r="Y14" s="53" t="e">
        <f t="shared" si="22"/>
        <v>#N/A</v>
      </c>
      <c r="Z14" s="53" t="e">
        <f t="shared" si="23"/>
        <v>#N/A</v>
      </c>
      <c r="AA14" s="53" t="e">
        <f t="shared" si="24"/>
        <v>#N/A</v>
      </c>
      <c r="AB14" s="53" t="e">
        <f t="shared" si="25"/>
        <v>#N/A</v>
      </c>
      <c r="AC14" s="53" t="e">
        <f t="shared" si="26"/>
        <v>#N/A</v>
      </c>
    </row>
    <row r="15" spans="1:29" ht="11.25">
      <c r="A15" s="51">
        <f t="shared" si="8"/>
        <v>0</v>
      </c>
      <c r="B15" s="52" t="e">
        <f t="shared" si="9"/>
        <v>#N/A</v>
      </c>
      <c r="C15" s="44" t="e">
        <f t="shared" si="10"/>
        <v>#N/A</v>
      </c>
      <c r="D15" s="44" t="e">
        <f t="shared" si="11"/>
        <v>#N/A</v>
      </c>
      <c r="E15" s="42"/>
      <c r="F15" s="42"/>
      <c r="G15" s="44" t="e">
        <f t="shared" si="12"/>
        <v>#N/A</v>
      </c>
      <c r="H15" s="42"/>
      <c r="I15" s="42"/>
      <c r="J15" s="42"/>
      <c r="K15" s="42"/>
      <c r="L15" s="44" t="e">
        <f t="shared" si="13"/>
        <v>#N/A</v>
      </c>
      <c r="M15" s="44" t="e">
        <f t="shared" si="14"/>
        <v>#N/A</v>
      </c>
      <c r="N15" s="44" t="e">
        <f t="shared" si="15"/>
        <v>#N/A</v>
      </c>
      <c r="O15" s="44" t="e">
        <f t="shared" si="16"/>
        <v>#N/A</v>
      </c>
      <c r="P15" s="44" t="e">
        <f t="shared" si="17"/>
        <v>#N/A</v>
      </c>
      <c r="Q15" s="44" t="e">
        <f t="shared" si="18"/>
        <v>#N/A</v>
      </c>
      <c r="R15" s="42"/>
      <c r="S15" s="42"/>
      <c r="T15" s="47"/>
      <c r="U15" s="46"/>
      <c r="V15" s="53" t="e">
        <f t="shared" si="19"/>
        <v>#N/A</v>
      </c>
      <c r="W15" s="53" t="e">
        <f t="shared" si="20"/>
        <v>#N/A</v>
      </c>
      <c r="X15" s="53" t="e">
        <f t="shared" si="21"/>
        <v>#N/A</v>
      </c>
      <c r="Y15" s="53" t="e">
        <f t="shared" si="22"/>
        <v>#N/A</v>
      </c>
      <c r="Z15" s="53" t="e">
        <f t="shared" si="23"/>
        <v>#N/A</v>
      </c>
      <c r="AA15" s="53" t="e">
        <f t="shared" si="24"/>
        <v>#N/A</v>
      </c>
      <c r="AB15" s="53" t="e">
        <f t="shared" si="25"/>
        <v>#N/A</v>
      </c>
      <c r="AC15" s="53" t="e">
        <f t="shared" si="26"/>
        <v>#N/A</v>
      </c>
    </row>
    <row r="16" spans="1:29" ht="11.25">
      <c r="A16" s="51">
        <f t="shared" si="8"/>
        <v>0</v>
      </c>
      <c r="B16" s="52" t="e">
        <f t="shared" si="9"/>
        <v>#N/A</v>
      </c>
      <c r="C16" s="44" t="e">
        <f t="shared" si="10"/>
        <v>#N/A</v>
      </c>
      <c r="D16" s="44" t="e">
        <f t="shared" si="11"/>
        <v>#N/A</v>
      </c>
      <c r="E16" s="42"/>
      <c r="F16" s="42"/>
      <c r="G16" s="44" t="e">
        <f t="shared" si="12"/>
        <v>#N/A</v>
      </c>
      <c r="H16" s="42"/>
      <c r="I16" s="42"/>
      <c r="J16" s="42"/>
      <c r="K16" s="42"/>
      <c r="L16" s="44" t="e">
        <f t="shared" si="13"/>
        <v>#N/A</v>
      </c>
      <c r="M16" s="44" t="e">
        <f t="shared" si="14"/>
        <v>#N/A</v>
      </c>
      <c r="N16" s="44" t="e">
        <f t="shared" si="15"/>
        <v>#N/A</v>
      </c>
      <c r="O16" s="44" t="e">
        <f t="shared" si="16"/>
        <v>#N/A</v>
      </c>
      <c r="P16" s="44" t="e">
        <f t="shared" si="17"/>
        <v>#N/A</v>
      </c>
      <c r="Q16" s="44" t="e">
        <f t="shared" si="18"/>
        <v>#N/A</v>
      </c>
      <c r="R16" s="42"/>
      <c r="S16" s="42"/>
      <c r="T16" s="47"/>
      <c r="U16" s="46"/>
      <c r="V16" s="53" t="e">
        <f t="shared" si="19"/>
        <v>#N/A</v>
      </c>
      <c r="W16" s="53" t="e">
        <f t="shared" si="20"/>
        <v>#N/A</v>
      </c>
      <c r="X16" s="53" t="e">
        <f t="shared" si="21"/>
        <v>#N/A</v>
      </c>
      <c r="Y16" s="53" t="e">
        <f t="shared" si="22"/>
        <v>#N/A</v>
      </c>
      <c r="Z16" s="53" t="e">
        <f t="shared" si="23"/>
        <v>#N/A</v>
      </c>
      <c r="AA16" s="53" t="e">
        <f t="shared" si="24"/>
        <v>#N/A</v>
      </c>
      <c r="AB16" s="53" t="e">
        <f t="shared" si="25"/>
        <v>#N/A</v>
      </c>
      <c r="AC16" s="53" t="e">
        <f t="shared" si="26"/>
        <v>#N/A</v>
      </c>
    </row>
    <row r="17" spans="1:29" ht="11.25">
      <c r="A17" s="51">
        <f t="shared" si="8"/>
        <v>0</v>
      </c>
      <c r="B17" s="52" t="e">
        <f t="shared" si="9"/>
        <v>#N/A</v>
      </c>
      <c r="C17" s="44" t="e">
        <f t="shared" si="10"/>
        <v>#N/A</v>
      </c>
      <c r="D17" s="44" t="e">
        <f t="shared" si="11"/>
        <v>#N/A</v>
      </c>
      <c r="E17" s="42"/>
      <c r="F17" s="42"/>
      <c r="G17" s="44" t="e">
        <f t="shared" si="12"/>
        <v>#N/A</v>
      </c>
      <c r="H17" s="42"/>
      <c r="I17" s="42"/>
      <c r="J17" s="42"/>
      <c r="K17" s="42"/>
      <c r="L17" s="44" t="e">
        <f t="shared" si="13"/>
        <v>#N/A</v>
      </c>
      <c r="M17" s="44" t="e">
        <f t="shared" si="14"/>
        <v>#N/A</v>
      </c>
      <c r="N17" s="44" t="e">
        <f t="shared" si="15"/>
        <v>#N/A</v>
      </c>
      <c r="O17" s="44" t="e">
        <f t="shared" si="16"/>
        <v>#N/A</v>
      </c>
      <c r="P17" s="44" t="e">
        <f t="shared" si="17"/>
        <v>#N/A</v>
      </c>
      <c r="Q17" s="44" t="e">
        <f t="shared" si="18"/>
        <v>#N/A</v>
      </c>
      <c r="R17" s="42"/>
      <c r="S17" s="42"/>
      <c r="T17" s="47"/>
      <c r="U17" s="46"/>
      <c r="V17" s="53" t="e">
        <f t="shared" si="19"/>
        <v>#N/A</v>
      </c>
      <c r="W17" s="53" t="e">
        <f t="shared" si="20"/>
        <v>#N/A</v>
      </c>
      <c r="X17" s="53" t="e">
        <f t="shared" si="21"/>
        <v>#N/A</v>
      </c>
      <c r="Y17" s="53" t="e">
        <f t="shared" si="22"/>
        <v>#N/A</v>
      </c>
      <c r="Z17" s="53" t="e">
        <f t="shared" si="23"/>
        <v>#N/A</v>
      </c>
      <c r="AA17" s="53" t="e">
        <f t="shared" si="24"/>
        <v>#N/A</v>
      </c>
      <c r="AB17" s="53" t="e">
        <f t="shared" si="25"/>
        <v>#N/A</v>
      </c>
      <c r="AC17" s="53" t="e">
        <f t="shared" si="26"/>
        <v>#N/A</v>
      </c>
    </row>
    <row r="18" spans="1:29" ht="11.25">
      <c r="A18" s="51">
        <f t="shared" si="8"/>
        <v>0</v>
      </c>
      <c r="B18" s="52" t="e">
        <f t="shared" si="9"/>
        <v>#N/A</v>
      </c>
      <c r="C18" s="44" t="e">
        <f t="shared" si="10"/>
        <v>#N/A</v>
      </c>
      <c r="D18" s="44" t="e">
        <f t="shared" si="11"/>
        <v>#N/A</v>
      </c>
      <c r="E18" s="42"/>
      <c r="F18" s="42"/>
      <c r="G18" s="44" t="e">
        <f t="shared" si="12"/>
        <v>#N/A</v>
      </c>
      <c r="H18" s="42"/>
      <c r="I18" s="42"/>
      <c r="J18" s="42"/>
      <c r="K18" s="42"/>
      <c r="L18" s="44" t="e">
        <f t="shared" si="13"/>
        <v>#N/A</v>
      </c>
      <c r="M18" s="44" t="e">
        <f t="shared" si="14"/>
        <v>#N/A</v>
      </c>
      <c r="N18" s="44" t="e">
        <f t="shared" si="15"/>
        <v>#N/A</v>
      </c>
      <c r="O18" s="44" t="e">
        <f t="shared" si="16"/>
        <v>#N/A</v>
      </c>
      <c r="P18" s="44" t="e">
        <f t="shared" si="17"/>
        <v>#N/A</v>
      </c>
      <c r="Q18" s="44" t="e">
        <f t="shared" si="18"/>
        <v>#N/A</v>
      </c>
      <c r="R18" s="42"/>
      <c r="S18" s="42"/>
      <c r="T18" s="47"/>
      <c r="U18" s="46"/>
      <c r="V18" s="53" t="e">
        <f t="shared" si="19"/>
        <v>#N/A</v>
      </c>
      <c r="W18" s="53" t="e">
        <f t="shared" si="20"/>
        <v>#N/A</v>
      </c>
      <c r="X18" s="53" t="e">
        <f t="shared" si="21"/>
        <v>#N/A</v>
      </c>
      <c r="Y18" s="53" t="e">
        <f t="shared" si="22"/>
        <v>#N/A</v>
      </c>
      <c r="Z18" s="53" t="e">
        <f t="shared" si="23"/>
        <v>#N/A</v>
      </c>
      <c r="AA18" s="53" t="e">
        <f t="shared" si="24"/>
        <v>#N/A</v>
      </c>
      <c r="AB18" s="53" t="e">
        <f t="shared" si="25"/>
        <v>#N/A</v>
      </c>
      <c r="AC18" s="53" t="e">
        <f t="shared" si="26"/>
        <v>#N/A</v>
      </c>
    </row>
    <row r="19" spans="1:29" ht="11.25">
      <c r="A19" s="74"/>
      <c r="B19" s="75"/>
      <c r="C19" s="76"/>
      <c r="D19" s="76"/>
      <c r="E19" s="77"/>
      <c r="F19" s="77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7"/>
      <c r="S19" s="77"/>
      <c r="T19" s="78"/>
      <c r="U19" s="72"/>
      <c r="V19" s="73"/>
      <c r="W19" s="73"/>
      <c r="X19" s="73"/>
      <c r="Y19" s="73"/>
      <c r="Z19" s="73"/>
      <c r="AA19" s="73"/>
      <c r="AB19" s="73"/>
      <c r="AC19" s="73"/>
    </row>
    <row r="20" spans="1:22" ht="11.25">
      <c r="A20" s="23" t="s">
        <v>5</v>
      </c>
      <c r="B20" s="38" t="s">
        <v>6</v>
      </c>
      <c r="C20" s="39" t="s">
        <v>34</v>
      </c>
      <c r="D20" s="39" t="s">
        <v>39</v>
      </c>
      <c r="E20" s="39"/>
      <c r="F20" s="39"/>
      <c r="G20" s="39" t="s">
        <v>37</v>
      </c>
      <c r="H20" s="39" t="s">
        <v>39</v>
      </c>
      <c r="I20" s="39"/>
      <c r="J20" s="39"/>
      <c r="K20" s="39" t="s">
        <v>37</v>
      </c>
      <c r="L20" s="39" t="s">
        <v>38</v>
      </c>
      <c r="M20" s="39" t="s">
        <v>40</v>
      </c>
      <c r="N20" s="39" t="s">
        <v>35</v>
      </c>
      <c r="O20" s="39" t="s">
        <v>36</v>
      </c>
      <c r="P20" s="39" t="s">
        <v>41</v>
      </c>
      <c r="Q20" s="39" t="s">
        <v>51</v>
      </c>
      <c r="R20" s="40"/>
      <c r="S20" s="41"/>
      <c r="T20" s="40"/>
      <c r="U20" s="7"/>
      <c r="V20" s="39" t="s">
        <v>61</v>
      </c>
    </row>
    <row r="21" spans="1:22" ht="11.25">
      <c r="A21" s="22"/>
      <c r="B21" s="22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16"/>
      <c r="R21" s="3"/>
      <c r="S21" s="5"/>
      <c r="T21" s="20"/>
      <c r="U21" s="20"/>
      <c r="V21" s="16"/>
    </row>
    <row r="22" spans="1:22" ht="11.25">
      <c r="A22" s="22"/>
      <c r="B22" s="22"/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2"/>
      <c r="N22" s="32"/>
      <c r="O22" s="32"/>
      <c r="P22" s="32"/>
      <c r="Q22" s="16"/>
      <c r="R22" s="3"/>
      <c r="S22" s="5"/>
      <c r="T22" s="20"/>
      <c r="U22" s="20"/>
      <c r="V22" s="16"/>
    </row>
    <row r="23" spans="1:22" ht="11.25">
      <c r="A23" s="19"/>
      <c r="B23" s="19"/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18"/>
      <c r="R23" s="3"/>
      <c r="S23" s="5"/>
      <c r="T23" s="20"/>
      <c r="U23" s="20"/>
      <c r="V23" s="18"/>
    </row>
    <row r="24" spans="1:22" ht="11.25">
      <c r="A24" s="19"/>
      <c r="B24" s="19"/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18"/>
      <c r="R24" s="3"/>
      <c r="S24" s="5"/>
      <c r="T24" s="20"/>
      <c r="U24" s="20"/>
      <c r="V24" s="18"/>
    </row>
    <row r="25" spans="1:22" ht="11.25">
      <c r="A25" s="19"/>
      <c r="B25" s="19"/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18"/>
      <c r="R25" s="3"/>
      <c r="S25" s="5"/>
      <c r="T25" s="20"/>
      <c r="U25" s="20"/>
      <c r="V25" s="18"/>
    </row>
    <row r="26" spans="1:22" ht="11.25">
      <c r="A26" s="19"/>
      <c r="B26" s="19"/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18"/>
      <c r="R26" s="3"/>
      <c r="S26" s="5"/>
      <c r="T26" s="20"/>
      <c r="U26" s="20"/>
      <c r="V26" s="18"/>
    </row>
    <row r="27" spans="1:29" ht="11.25" hidden="1">
      <c r="A27" s="15"/>
      <c r="B27" s="15"/>
      <c r="C27" s="3"/>
      <c r="D27" s="15"/>
      <c r="E27" s="15"/>
      <c r="F27" s="15"/>
      <c r="G27" s="30"/>
      <c r="H27" s="30"/>
      <c r="I27" s="30"/>
      <c r="J27" s="30"/>
      <c r="K27" s="30"/>
      <c r="L27" s="3"/>
      <c r="M27" s="11"/>
      <c r="N27" s="4"/>
      <c r="O27" s="3"/>
      <c r="P27" s="3"/>
      <c r="Q27" s="5"/>
      <c r="R27" s="2"/>
      <c r="S27" s="2"/>
      <c r="T27" s="2"/>
      <c r="U27" s="2"/>
      <c r="V27" s="2"/>
      <c r="W27" s="9"/>
      <c r="X27" s="9"/>
      <c r="Y27" s="2"/>
      <c r="Z27" s="2"/>
      <c r="AA27" s="2"/>
      <c r="AB27" s="2"/>
      <c r="AC27" s="2"/>
    </row>
    <row r="28" spans="1:29" ht="11.25" hidden="1">
      <c r="A28" s="23" t="s">
        <v>34</v>
      </c>
      <c r="B28" s="23" t="s">
        <v>6</v>
      </c>
      <c r="C28" s="1" t="s">
        <v>15</v>
      </c>
      <c r="D28" s="23" t="s">
        <v>14</v>
      </c>
      <c r="E28" s="23"/>
      <c r="F28" s="23"/>
      <c r="G28" s="29"/>
      <c r="H28" s="29"/>
      <c r="I28" s="29"/>
      <c r="J28" s="29"/>
      <c r="K28" s="29"/>
      <c r="L28" s="1" t="s">
        <v>6</v>
      </c>
      <c r="M28" s="10" t="s">
        <v>17</v>
      </c>
      <c r="N28" s="6" t="s">
        <v>9</v>
      </c>
      <c r="O28" s="24" t="s">
        <v>2</v>
      </c>
      <c r="P28" s="24" t="s">
        <v>3</v>
      </c>
      <c r="Q28" s="7" t="s">
        <v>16</v>
      </c>
      <c r="R28" s="7" t="s">
        <v>10</v>
      </c>
      <c r="S28" s="8" t="s">
        <v>11</v>
      </c>
      <c r="T28" s="7" t="s">
        <v>12</v>
      </c>
      <c r="U28" s="7" t="s">
        <v>13</v>
      </c>
      <c r="V28" s="7" t="s">
        <v>16</v>
      </c>
      <c r="W28" s="7" t="s">
        <v>10</v>
      </c>
      <c r="X28" s="8" t="s">
        <v>11</v>
      </c>
      <c r="Y28" s="7" t="s">
        <v>12</v>
      </c>
      <c r="Z28" s="7" t="s">
        <v>13</v>
      </c>
      <c r="AA28" s="2"/>
      <c r="AB28" s="2"/>
      <c r="AC28" s="2"/>
    </row>
    <row r="29" spans="1:29" ht="11.25" hidden="1">
      <c r="A29" s="22">
        <f aca="true" t="shared" si="27" ref="A29:B34">A21</f>
        <v>0</v>
      </c>
      <c r="B29" s="22">
        <f t="shared" si="27"/>
        <v>0</v>
      </c>
      <c r="C29" s="26" t="s">
        <v>7</v>
      </c>
      <c r="D29" s="36" t="e">
        <f>100-VLOOKUP(A28,$B$2:$M$10,3,FALSE)</f>
        <v>#N/A</v>
      </c>
      <c r="E29" s="23"/>
      <c r="F29" s="23"/>
      <c r="G29" s="29"/>
      <c r="H29" s="29"/>
      <c r="I29" s="29"/>
      <c r="J29" s="29"/>
      <c r="K29" s="29"/>
      <c r="L29" s="35" t="e">
        <f aca="true" t="shared" si="28" ref="L29:L34">VLOOKUP($A29,$A$21:$Q$26,2,FALSE)</f>
        <v>#N/A</v>
      </c>
      <c r="M29" s="35" t="e">
        <f aca="true" t="shared" si="29" ref="M29:M34">VLOOKUP($A29,$A$21:$Q$26,17,FALSE)</f>
        <v>#N/A</v>
      </c>
      <c r="N29" s="17" t="e">
        <f aca="true" t="shared" si="30" ref="N29:N34">VLOOKUP($A29,$A$21:$Q$26,3,FALSE)</f>
        <v>#N/A</v>
      </c>
      <c r="O29" s="25" t="e">
        <f aca="true" t="shared" si="31" ref="O29:O34">U29/(U$29+U$30+U$31+U$32+U$33+U$34)*$D$29</f>
        <v>#N/A</v>
      </c>
      <c r="P29" s="25" t="e">
        <f aca="true" t="shared" si="32" ref="P29:P34">Z29/(Z$29+Z$30+Z$31+Z$32+Z$33+Z$34)*$D$30</f>
        <v>#N/A</v>
      </c>
      <c r="Q29" s="3" t="e">
        <f aca="true" t="shared" si="33" ref="Q29:Q34">IF(L29="B",0.5,IF(L29=$C$29,0,1))</f>
        <v>#N/A</v>
      </c>
      <c r="R29" s="3" t="e">
        <f aca="true" t="shared" si="34" ref="R29:R34">IF($N29="",0,1)</f>
        <v>#N/A</v>
      </c>
      <c r="S29" s="5" t="e">
        <f aca="true" t="shared" si="35" ref="S29:S34">15*M29*R29</f>
        <v>#N/A</v>
      </c>
      <c r="T29" s="20" t="e">
        <f>IF($N29&gt;0,$S29+10*$N29,0)</f>
        <v>#N/A</v>
      </c>
      <c r="U29" s="20" t="e">
        <f aca="true" t="shared" si="36" ref="U29:U34">IF($N29&gt;0,(($T29+$Q29*25)*$R29)^2,0)</f>
        <v>#N/A</v>
      </c>
      <c r="V29" s="3">
        <f aca="true" t="shared" si="37" ref="V29:V34">IF(B29="B",0.5,IF(B29=$C$30,0,1))</f>
        <v>1</v>
      </c>
      <c r="W29" s="3" t="e">
        <f aca="true" t="shared" si="38" ref="W29:W34">IF($N29="",0,1)</f>
        <v>#N/A</v>
      </c>
      <c r="X29" s="43" t="e">
        <f aca="true" t="shared" si="39" ref="X29:X34">S29</f>
        <v>#N/A</v>
      </c>
      <c r="Y29" s="20" t="e">
        <f>IF($N29&gt;0,$S29+10*$N29,0)</f>
        <v>#N/A</v>
      </c>
      <c r="Z29" s="20" t="e">
        <f>IF($N29&gt;0,(($T29+$Q29*25)*$R29)^2,0)</f>
        <v>#N/A</v>
      </c>
      <c r="AA29" s="2"/>
      <c r="AB29" s="2"/>
      <c r="AC29" s="2"/>
    </row>
    <row r="30" spans="1:29" ht="11.25" hidden="1">
      <c r="A30" s="22">
        <f t="shared" si="27"/>
        <v>0</v>
      </c>
      <c r="B30" s="22">
        <f t="shared" si="27"/>
        <v>0</v>
      </c>
      <c r="C30" s="26" t="s">
        <v>8</v>
      </c>
      <c r="D30" s="36" t="e">
        <f>100-VLOOKUP(A28,$B$2:$M$10,3,FALSE)</f>
        <v>#N/A</v>
      </c>
      <c r="E30" s="23"/>
      <c r="F30" s="23"/>
      <c r="G30" s="29"/>
      <c r="H30" s="29"/>
      <c r="I30" s="29"/>
      <c r="J30" s="29"/>
      <c r="K30" s="29"/>
      <c r="L30" s="35" t="e">
        <f t="shared" si="28"/>
        <v>#N/A</v>
      </c>
      <c r="M30" s="35" t="e">
        <f t="shared" si="29"/>
        <v>#N/A</v>
      </c>
      <c r="N30" s="17" t="e">
        <f t="shared" si="30"/>
        <v>#N/A</v>
      </c>
      <c r="O30" s="25" t="e">
        <f t="shared" si="31"/>
        <v>#N/A</v>
      </c>
      <c r="P30" s="25" t="e">
        <f t="shared" si="32"/>
        <v>#N/A</v>
      </c>
      <c r="Q30" s="3" t="e">
        <f t="shared" si="33"/>
        <v>#N/A</v>
      </c>
      <c r="R30" s="3" t="e">
        <f t="shared" si="34"/>
        <v>#N/A</v>
      </c>
      <c r="S30" s="5" t="e">
        <f t="shared" si="35"/>
        <v>#N/A</v>
      </c>
      <c r="T30" s="20" t="e">
        <f>IF($N30&gt;0,$S30+10*$N30,0)</f>
        <v>#N/A</v>
      </c>
      <c r="U30" s="20" t="e">
        <f t="shared" si="36"/>
        <v>#N/A</v>
      </c>
      <c r="V30" s="3">
        <f t="shared" si="37"/>
        <v>1</v>
      </c>
      <c r="W30" s="3" t="e">
        <f t="shared" si="38"/>
        <v>#N/A</v>
      </c>
      <c r="X30" s="43" t="e">
        <f t="shared" si="39"/>
        <v>#N/A</v>
      </c>
      <c r="Y30" s="20" t="e">
        <f>IF($N30&gt;0,$S30+10*$N30,0)</f>
        <v>#N/A</v>
      </c>
      <c r="Z30" s="20" t="e">
        <f>IF($N30&gt;0,(($T30+$Q30*25)*$R30)^2,0)</f>
        <v>#N/A</v>
      </c>
      <c r="AA30" s="2"/>
      <c r="AB30" s="2"/>
      <c r="AC30" s="2"/>
    </row>
    <row r="31" spans="1:29" ht="11.25" hidden="1">
      <c r="A31" s="22">
        <f t="shared" si="27"/>
        <v>0</v>
      </c>
      <c r="B31" s="22">
        <f t="shared" si="27"/>
        <v>0</v>
      </c>
      <c r="C31" s="13"/>
      <c r="D31" s="19"/>
      <c r="E31" s="15"/>
      <c r="F31" s="15"/>
      <c r="G31" s="30"/>
      <c r="H31" s="30"/>
      <c r="I31" s="30"/>
      <c r="J31" s="30"/>
      <c r="K31" s="30"/>
      <c r="L31" s="35" t="e">
        <f t="shared" si="28"/>
        <v>#N/A</v>
      </c>
      <c r="M31" s="35" t="e">
        <f t="shared" si="29"/>
        <v>#N/A</v>
      </c>
      <c r="N31" s="17" t="e">
        <f t="shared" si="30"/>
        <v>#N/A</v>
      </c>
      <c r="O31" s="25" t="e">
        <f t="shared" si="31"/>
        <v>#N/A</v>
      </c>
      <c r="P31" s="25" t="e">
        <f t="shared" si="32"/>
        <v>#N/A</v>
      </c>
      <c r="Q31" s="3" t="e">
        <f t="shared" si="33"/>
        <v>#N/A</v>
      </c>
      <c r="R31" s="3" t="e">
        <f t="shared" si="34"/>
        <v>#N/A</v>
      </c>
      <c r="S31" s="5" t="e">
        <f t="shared" si="35"/>
        <v>#N/A</v>
      </c>
      <c r="T31" s="20" t="e">
        <f>IF($N31&gt;0,$S31+10*$N31,0)</f>
        <v>#N/A</v>
      </c>
      <c r="U31" s="20" t="e">
        <f t="shared" si="36"/>
        <v>#N/A</v>
      </c>
      <c r="V31" s="3">
        <f t="shared" si="37"/>
        <v>1</v>
      </c>
      <c r="W31" s="3" t="e">
        <f t="shared" si="38"/>
        <v>#N/A</v>
      </c>
      <c r="X31" s="43" t="e">
        <f t="shared" si="39"/>
        <v>#N/A</v>
      </c>
      <c r="Y31" s="20" t="e">
        <f>IF($N31&gt;0,$S31+10*$N31,0)</f>
        <v>#N/A</v>
      </c>
      <c r="Z31" s="20" t="e">
        <f>IF($N31&gt;0,(($T31+$Q31*25)*$R31)^2,0)</f>
        <v>#N/A</v>
      </c>
      <c r="AA31" s="2"/>
      <c r="AB31" s="2"/>
      <c r="AC31" s="2"/>
    </row>
    <row r="32" spans="1:29" ht="11.25" hidden="1">
      <c r="A32" s="22">
        <f t="shared" si="27"/>
        <v>0</v>
      </c>
      <c r="B32" s="22">
        <f t="shared" si="27"/>
        <v>0</v>
      </c>
      <c r="C32" s="13"/>
      <c r="D32" s="19"/>
      <c r="E32" s="15"/>
      <c r="F32" s="15"/>
      <c r="G32" s="30"/>
      <c r="H32" s="30"/>
      <c r="I32" s="30"/>
      <c r="J32" s="30"/>
      <c r="K32" s="30"/>
      <c r="L32" s="35" t="e">
        <f t="shared" si="28"/>
        <v>#N/A</v>
      </c>
      <c r="M32" s="35" t="e">
        <f t="shared" si="29"/>
        <v>#N/A</v>
      </c>
      <c r="N32" s="17" t="e">
        <f t="shared" si="30"/>
        <v>#N/A</v>
      </c>
      <c r="O32" s="25" t="e">
        <f t="shared" si="31"/>
        <v>#N/A</v>
      </c>
      <c r="P32" s="25" t="e">
        <f t="shared" si="32"/>
        <v>#N/A</v>
      </c>
      <c r="Q32" s="3" t="e">
        <f t="shared" si="33"/>
        <v>#N/A</v>
      </c>
      <c r="R32" s="3" t="e">
        <f t="shared" si="34"/>
        <v>#N/A</v>
      </c>
      <c r="S32" s="5" t="e">
        <f t="shared" si="35"/>
        <v>#N/A</v>
      </c>
      <c r="T32" s="20" t="e">
        <f>IF($N32&gt;0,$S32+10*$N32,0)</f>
        <v>#N/A</v>
      </c>
      <c r="U32" s="20" t="e">
        <f t="shared" si="36"/>
        <v>#N/A</v>
      </c>
      <c r="V32" s="3">
        <f t="shared" si="37"/>
        <v>1</v>
      </c>
      <c r="W32" s="3" t="e">
        <f t="shared" si="38"/>
        <v>#N/A</v>
      </c>
      <c r="X32" s="43" t="e">
        <f t="shared" si="39"/>
        <v>#N/A</v>
      </c>
      <c r="Y32" s="20" t="e">
        <f>IF($N32&gt;0,$S32+10*$N32,0)</f>
        <v>#N/A</v>
      </c>
      <c r="Z32" s="20" t="e">
        <f>IF($N32&gt;0,(($T32+$Q32*25)*$R32)^2,0)</f>
        <v>#N/A</v>
      </c>
      <c r="AA32" s="2"/>
      <c r="AB32" s="2"/>
      <c r="AC32" s="2"/>
    </row>
    <row r="33" spans="1:29" ht="11.25" hidden="1">
      <c r="A33" s="22">
        <f t="shared" si="27"/>
        <v>0</v>
      </c>
      <c r="B33" s="22">
        <f t="shared" si="27"/>
        <v>0</v>
      </c>
      <c r="C33" s="13"/>
      <c r="D33" s="19"/>
      <c r="E33" s="15"/>
      <c r="F33" s="15"/>
      <c r="G33" s="30"/>
      <c r="H33" s="30"/>
      <c r="I33" s="30"/>
      <c r="J33" s="30"/>
      <c r="K33" s="30"/>
      <c r="L33" s="35" t="e">
        <f t="shared" si="28"/>
        <v>#N/A</v>
      </c>
      <c r="M33" s="35" t="e">
        <f t="shared" si="29"/>
        <v>#N/A</v>
      </c>
      <c r="N33" s="17" t="e">
        <f t="shared" si="30"/>
        <v>#N/A</v>
      </c>
      <c r="O33" s="25" t="e">
        <f t="shared" si="31"/>
        <v>#N/A</v>
      </c>
      <c r="P33" s="25" t="e">
        <f t="shared" si="32"/>
        <v>#N/A</v>
      </c>
      <c r="Q33" s="3" t="e">
        <f t="shared" si="33"/>
        <v>#N/A</v>
      </c>
      <c r="R33" s="3" t="e">
        <f t="shared" si="34"/>
        <v>#N/A</v>
      </c>
      <c r="S33" s="5" t="e">
        <f t="shared" si="35"/>
        <v>#N/A</v>
      </c>
      <c r="T33" s="20" t="e">
        <f>IF($N33&gt;0,$S33+10*$N33,0)</f>
        <v>#N/A</v>
      </c>
      <c r="U33" s="20" t="e">
        <f t="shared" si="36"/>
        <v>#N/A</v>
      </c>
      <c r="V33" s="3">
        <f t="shared" si="37"/>
        <v>1</v>
      </c>
      <c r="W33" s="3" t="e">
        <f t="shared" si="38"/>
        <v>#N/A</v>
      </c>
      <c r="X33" s="43" t="e">
        <f t="shared" si="39"/>
        <v>#N/A</v>
      </c>
      <c r="Y33" s="20" t="e">
        <f>IF($N33&gt;0,$S33+10*$N33,0)</f>
        <v>#N/A</v>
      </c>
      <c r="Z33" s="20" t="e">
        <f>IF($N33&gt;0,(($T33+$Q33*25)*$R33)^2,0)</f>
        <v>#N/A</v>
      </c>
      <c r="AA33" s="2"/>
      <c r="AB33" s="2"/>
      <c r="AC33" s="2"/>
    </row>
    <row r="34" spans="1:29" ht="11.25" hidden="1">
      <c r="A34" s="22">
        <f t="shared" si="27"/>
        <v>0</v>
      </c>
      <c r="B34" s="22">
        <f t="shared" si="27"/>
        <v>0</v>
      </c>
      <c r="C34" s="13"/>
      <c r="D34" s="19"/>
      <c r="E34" s="15"/>
      <c r="F34" s="15"/>
      <c r="G34" s="30"/>
      <c r="H34" s="30"/>
      <c r="I34" s="30"/>
      <c r="J34" s="30"/>
      <c r="K34" s="30"/>
      <c r="L34" s="35" t="e">
        <f t="shared" si="28"/>
        <v>#N/A</v>
      </c>
      <c r="M34" s="35" t="e">
        <f t="shared" si="29"/>
        <v>#N/A</v>
      </c>
      <c r="N34" s="17" t="e">
        <f t="shared" si="30"/>
        <v>#N/A</v>
      </c>
      <c r="O34" s="25" t="e">
        <f t="shared" si="31"/>
        <v>#N/A</v>
      </c>
      <c r="P34" s="25" t="e">
        <f t="shared" si="32"/>
        <v>#N/A</v>
      </c>
      <c r="Q34" s="3" t="e">
        <f t="shared" si="33"/>
        <v>#N/A</v>
      </c>
      <c r="R34" s="3" t="e">
        <f t="shared" si="34"/>
        <v>#N/A</v>
      </c>
      <c r="S34" s="5" t="e">
        <f t="shared" si="35"/>
        <v>#N/A</v>
      </c>
      <c r="T34" s="20" t="e">
        <f>IF(N34&gt;0,S34+10*N34,0)</f>
        <v>#N/A</v>
      </c>
      <c r="U34" s="20" t="e">
        <f t="shared" si="36"/>
        <v>#N/A</v>
      </c>
      <c r="V34" s="3">
        <f t="shared" si="37"/>
        <v>1</v>
      </c>
      <c r="W34" s="3" t="e">
        <f t="shared" si="38"/>
        <v>#N/A</v>
      </c>
      <c r="X34" s="43" t="e">
        <f t="shared" si="39"/>
        <v>#N/A</v>
      </c>
      <c r="Y34" s="20" t="e">
        <f>IF(S34&gt;0,X34+10*S34,0)</f>
        <v>#N/A</v>
      </c>
      <c r="Z34" s="20" t="e">
        <f>IF(S34&gt;0,((Y34+V34*25)*W34)^2,0)</f>
        <v>#N/A</v>
      </c>
      <c r="AA34" s="2"/>
      <c r="AB34" s="2"/>
      <c r="AC34" s="2"/>
    </row>
    <row r="35" spans="1:29" ht="11.25" hidden="1">
      <c r="A35" s="2"/>
      <c r="B35" s="21"/>
      <c r="C35" s="2"/>
      <c r="D35" s="21"/>
      <c r="E35" s="21"/>
      <c r="F35" s="21"/>
      <c r="G35" s="27"/>
      <c r="H35" s="27"/>
      <c r="I35" s="27"/>
      <c r="J35" s="27"/>
      <c r="K35" s="27"/>
      <c r="L35" s="2"/>
      <c r="M35" s="9"/>
      <c r="N35" s="4"/>
      <c r="O35" s="3"/>
      <c r="P35" s="3"/>
      <c r="Q35" s="5"/>
      <c r="R35" s="2"/>
      <c r="S35" s="2"/>
      <c r="T35" s="2"/>
      <c r="U35" s="2"/>
      <c r="V35" s="2"/>
      <c r="W35" s="9"/>
      <c r="X35" s="9"/>
      <c r="Y35" s="2"/>
      <c r="Z35" s="2"/>
      <c r="AA35" s="2"/>
      <c r="AB35" s="2"/>
      <c r="AC35" s="2"/>
    </row>
    <row r="36" spans="1:29" ht="11.25" hidden="1">
      <c r="A36" s="23" t="s">
        <v>39</v>
      </c>
      <c r="B36" s="23" t="s">
        <v>6</v>
      </c>
      <c r="C36" s="1" t="s">
        <v>15</v>
      </c>
      <c r="D36" s="23" t="s">
        <v>14</v>
      </c>
      <c r="E36" s="23"/>
      <c r="F36" s="23"/>
      <c r="G36" s="29"/>
      <c r="H36" s="29"/>
      <c r="I36" s="29"/>
      <c r="J36" s="29"/>
      <c r="K36" s="29"/>
      <c r="L36" s="1" t="s">
        <v>6</v>
      </c>
      <c r="M36" s="10" t="s">
        <v>17</v>
      </c>
      <c r="N36" s="6" t="s">
        <v>9</v>
      </c>
      <c r="O36" s="24" t="s">
        <v>2</v>
      </c>
      <c r="P36" s="24" t="s">
        <v>3</v>
      </c>
      <c r="Q36" s="7" t="s">
        <v>16</v>
      </c>
      <c r="R36" s="7" t="s">
        <v>10</v>
      </c>
      <c r="S36" s="8" t="s">
        <v>11</v>
      </c>
      <c r="T36" s="7" t="s">
        <v>12</v>
      </c>
      <c r="U36" s="7" t="s">
        <v>13</v>
      </c>
      <c r="V36" s="7" t="s">
        <v>16</v>
      </c>
      <c r="W36" s="7" t="s">
        <v>10</v>
      </c>
      <c r="X36" s="8" t="s">
        <v>11</v>
      </c>
      <c r="Y36" s="7" t="s">
        <v>12</v>
      </c>
      <c r="Z36" s="7" t="s">
        <v>13</v>
      </c>
      <c r="AA36" s="2"/>
      <c r="AB36" s="2"/>
      <c r="AC36" s="2"/>
    </row>
    <row r="37" spans="1:29" ht="11.25" hidden="1">
      <c r="A37" s="22">
        <f aca="true" t="shared" si="40" ref="A37:B42">A29</f>
        <v>0</v>
      </c>
      <c r="B37" s="22">
        <f t="shared" si="40"/>
        <v>0</v>
      </c>
      <c r="C37" s="26" t="s">
        <v>7</v>
      </c>
      <c r="D37" s="36" t="e">
        <f>100-VLOOKUP(A36,$B$2:$M$10,11,FALSE)*100</f>
        <v>#N/A</v>
      </c>
      <c r="E37" s="23"/>
      <c r="F37" s="23"/>
      <c r="G37" s="29"/>
      <c r="H37" s="29"/>
      <c r="I37" s="29"/>
      <c r="J37" s="29"/>
      <c r="K37" s="29"/>
      <c r="L37" s="35" t="e">
        <f aca="true" t="shared" si="41" ref="L37:L42">VLOOKUP($A37,$A$21:$Q$26,2,FALSE)</f>
        <v>#N/A</v>
      </c>
      <c r="M37" s="35" t="e">
        <f aca="true" t="shared" si="42" ref="M37:M42">VLOOKUP($A37,$A$21:$Q$26,17,FALSE)</f>
        <v>#N/A</v>
      </c>
      <c r="N37" s="17" t="e">
        <f aca="true" t="shared" si="43" ref="N37:N42">VLOOKUP($A37,$A$21:$Q$26,4,FALSE)</f>
        <v>#N/A</v>
      </c>
      <c r="O37" s="25" t="e">
        <f>U37/(U37+U38+U39+U40+U41+U42)*D37</f>
        <v>#N/A</v>
      </c>
      <c r="P37" s="25" t="e">
        <f>Z37/(Z37+Z38+Z39+Z40+Z41+Z42)*D38</f>
        <v>#N/A</v>
      </c>
      <c r="Q37" s="3" t="e">
        <f aca="true" t="shared" si="44" ref="Q37:Q42">IF(L37="B",0.5,IF(L37=$C$29,0,1))</f>
        <v>#N/A</v>
      </c>
      <c r="R37" s="3" t="e">
        <f aca="true" t="shared" si="45" ref="R37:R42">IF($N37="",0,1)</f>
        <v>#N/A</v>
      </c>
      <c r="S37" s="5" t="e">
        <f aca="true" t="shared" si="46" ref="S37:S42">15*M37*R37</f>
        <v>#N/A</v>
      </c>
      <c r="T37" s="20" t="e">
        <f>IF($N37&gt;0,$S37+10*$N37,0)</f>
        <v>#N/A</v>
      </c>
      <c r="U37" s="20" t="e">
        <f aca="true" t="shared" si="47" ref="U37:U42">IF($N37&gt;0,(($T37+$Q37*25)*$R37)^2,0)</f>
        <v>#N/A</v>
      </c>
      <c r="V37" s="3">
        <f aca="true" t="shared" si="48" ref="V37:V42">IF(B37="B",0.5,IF(B37=$C$30,0,1))</f>
        <v>1</v>
      </c>
      <c r="W37" s="3" t="e">
        <f aca="true" t="shared" si="49" ref="W37:W42">IF($N37="",0,1)</f>
        <v>#N/A</v>
      </c>
      <c r="X37" s="43" t="e">
        <f aca="true" t="shared" si="50" ref="X37:X42">S37</f>
        <v>#N/A</v>
      </c>
      <c r="Y37" s="20" t="e">
        <f>IF($N37&gt;0,$S37+10*$N37,0)</f>
        <v>#N/A</v>
      </c>
      <c r="Z37" s="20" t="e">
        <f>IF($N37&gt;0,(($T37+$Q37*25)*$R37)^2,0)</f>
        <v>#N/A</v>
      </c>
      <c r="AA37" s="2"/>
      <c r="AB37" s="2"/>
      <c r="AC37" s="2"/>
    </row>
    <row r="38" spans="1:29" ht="11.25" hidden="1">
      <c r="A38" s="22">
        <f t="shared" si="40"/>
        <v>0</v>
      </c>
      <c r="B38" s="22">
        <f t="shared" si="40"/>
        <v>0</v>
      </c>
      <c r="C38" s="26" t="s">
        <v>8</v>
      </c>
      <c r="D38" s="36" t="e">
        <f>100-VLOOKUP(A36,$B$2:$M$10,12,FALSE)*100</f>
        <v>#N/A</v>
      </c>
      <c r="E38" s="23"/>
      <c r="F38" s="23"/>
      <c r="G38" s="29"/>
      <c r="H38" s="29"/>
      <c r="I38" s="29"/>
      <c r="J38" s="29"/>
      <c r="K38" s="29"/>
      <c r="L38" s="35" t="e">
        <f t="shared" si="41"/>
        <v>#N/A</v>
      </c>
      <c r="M38" s="35" t="e">
        <f t="shared" si="42"/>
        <v>#N/A</v>
      </c>
      <c r="N38" s="17" t="e">
        <f t="shared" si="43"/>
        <v>#N/A</v>
      </c>
      <c r="O38" s="25" t="e">
        <f>U38/(U37+U38+U39+U40+U41+U42)*D37</f>
        <v>#N/A</v>
      </c>
      <c r="P38" s="25" t="e">
        <f>Z38/(Z37+Z38+Z39+Z40+Z41+Z42)*D38</f>
        <v>#N/A</v>
      </c>
      <c r="Q38" s="3" t="e">
        <f t="shared" si="44"/>
        <v>#N/A</v>
      </c>
      <c r="R38" s="3" t="e">
        <f t="shared" si="45"/>
        <v>#N/A</v>
      </c>
      <c r="S38" s="5" t="e">
        <f t="shared" si="46"/>
        <v>#N/A</v>
      </c>
      <c r="T38" s="20" t="e">
        <f>IF($N38&gt;0,$S38+10*$N38,0)</f>
        <v>#N/A</v>
      </c>
      <c r="U38" s="20" t="e">
        <f t="shared" si="47"/>
        <v>#N/A</v>
      </c>
      <c r="V38" s="3">
        <f t="shared" si="48"/>
        <v>1</v>
      </c>
      <c r="W38" s="3" t="e">
        <f t="shared" si="49"/>
        <v>#N/A</v>
      </c>
      <c r="X38" s="43" t="e">
        <f t="shared" si="50"/>
        <v>#N/A</v>
      </c>
      <c r="Y38" s="20" t="e">
        <f>IF($N38&gt;0,$S38+10*$N38,0)</f>
        <v>#N/A</v>
      </c>
      <c r="Z38" s="20" t="e">
        <f>IF($N38&gt;0,(($T38+$Q38*25)*$R38)^2,0)</f>
        <v>#N/A</v>
      </c>
      <c r="AA38" s="2"/>
      <c r="AB38" s="2"/>
      <c r="AC38" s="2"/>
    </row>
    <row r="39" spans="1:29" ht="11.25" hidden="1">
      <c r="A39" s="22">
        <f t="shared" si="40"/>
        <v>0</v>
      </c>
      <c r="B39" s="22">
        <f t="shared" si="40"/>
        <v>0</v>
      </c>
      <c r="C39" s="13"/>
      <c r="D39" s="19"/>
      <c r="E39" s="15"/>
      <c r="F39" s="15"/>
      <c r="G39" s="30"/>
      <c r="H39" s="30"/>
      <c r="I39" s="30"/>
      <c r="J39" s="30"/>
      <c r="K39" s="30"/>
      <c r="L39" s="35" t="e">
        <f t="shared" si="41"/>
        <v>#N/A</v>
      </c>
      <c r="M39" s="35" t="e">
        <f t="shared" si="42"/>
        <v>#N/A</v>
      </c>
      <c r="N39" s="17" t="e">
        <f t="shared" si="43"/>
        <v>#N/A</v>
      </c>
      <c r="O39" s="25" t="e">
        <f>U39/(U37+U38+U39+U40+U41+U42)*D37</f>
        <v>#N/A</v>
      </c>
      <c r="P39" s="25" t="e">
        <f>Z39/(Z37+Z38+Z39+Z40+Z41+Z42)*D38</f>
        <v>#N/A</v>
      </c>
      <c r="Q39" s="3" t="e">
        <f t="shared" si="44"/>
        <v>#N/A</v>
      </c>
      <c r="R39" s="3" t="e">
        <f t="shared" si="45"/>
        <v>#N/A</v>
      </c>
      <c r="S39" s="5" t="e">
        <f t="shared" si="46"/>
        <v>#N/A</v>
      </c>
      <c r="T39" s="20" t="e">
        <f>IF($N39&gt;0,$S39+10*$N39,0)</f>
        <v>#N/A</v>
      </c>
      <c r="U39" s="20" t="e">
        <f t="shared" si="47"/>
        <v>#N/A</v>
      </c>
      <c r="V39" s="3">
        <f t="shared" si="48"/>
        <v>1</v>
      </c>
      <c r="W39" s="3" t="e">
        <f t="shared" si="49"/>
        <v>#N/A</v>
      </c>
      <c r="X39" s="43" t="e">
        <f t="shared" si="50"/>
        <v>#N/A</v>
      </c>
      <c r="Y39" s="20" t="e">
        <f>IF($N39&gt;0,$S39+10*$N39,0)</f>
        <v>#N/A</v>
      </c>
      <c r="Z39" s="20" t="e">
        <f>IF($N39&gt;0,(($T39+$Q39*25)*$R39)^2,0)</f>
        <v>#N/A</v>
      </c>
      <c r="AA39" s="2"/>
      <c r="AB39" s="2"/>
      <c r="AC39" s="2"/>
    </row>
    <row r="40" spans="1:29" ht="11.25" hidden="1">
      <c r="A40" s="22">
        <f t="shared" si="40"/>
        <v>0</v>
      </c>
      <c r="B40" s="22">
        <f t="shared" si="40"/>
        <v>0</v>
      </c>
      <c r="C40" s="13"/>
      <c r="D40" s="19"/>
      <c r="E40" s="15"/>
      <c r="F40" s="15"/>
      <c r="G40" s="30"/>
      <c r="H40" s="30"/>
      <c r="I40" s="30"/>
      <c r="J40" s="30"/>
      <c r="K40" s="30"/>
      <c r="L40" s="35" t="e">
        <f t="shared" si="41"/>
        <v>#N/A</v>
      </c>
      <c r="M40" s="35" t="e">
        <f t="shared" si="42"/>
        <v>#N/A</v>
      </c>
      <c r="N40" s="17" t="e">
        <f t="shared" si="43"/>
        <v>#N/A</v>
      </c>
      <c r="O40" s="25" t="e">
        <f>U40/(U37+U38+U39+U40+U41+U42)*D37</f>
        <v>#N/A</v>
      </c>
      <c r="P40" s="25" t="e">
        <f>Z40/(Z37+Z38+Z39+Z40+Z41+Z42)*D38</f>
        <v>#N/A</v>
      </c>
      <c r="Q40" s="3" t="e">
        <f t="shared" si="44"/>
        <v>#N/A</v>
      </c>
      <c r="R40" s="3" t="e">
        <f t="shared" si="45"/>
        <v>#N/A</v>
      </c>
      <c r="S40" s="5" t="e">
        <f t="shared" si="46"/>
        <v>#N/A</v>
      </c>
      <c r="T40" s="20" t="e">
        <f>IF($N40&gt;0,$S40+10*$N40,0)</f>
        <v>#N/A</v>
      </c>
      <c r="U40" s="20" t="e">
        <f t="shared" si="47"/>
        <v>#N/A</v>
      </c>
      <c r="V40" s="3">
        <f t="shared" si="48"/>
        <v>1</v>
      </c>
      <c r="W40" s="3" t="e">
        <f t="shared" si="49"/>
        <v>#N/A</v>
      </c>
      <c r="X40" s="43" t="e">
        <f t="shared" si="50"/>
        <v>#N/A</v>
      </c>
      <c r="Y40" s="20" t="e">
        <f>IF($N40&gt;0,$S40+10*$N40,0)</f>
        <v>#N/A</v>
      </c>
      <c r="Z40" s="20" t="e">
        <f>IF($N40&gt;0,(($T40+$Q40*25)*$R40)^2,0)</f>
        <v>#N/A</v>
      </c>
      <c r="AA40" s="2"/>
      <c r="AB40" s="2"/>
      <c r="AC40" s="2"/>
    </row>
    <row r="41" spans="1:29" ht="11.25" hidden="1">
      <c r="A41" s="22">
        <f t="shared" si="40"/>
        <v>0</v>
      </c>
      <c r="B41" s="22">
        <f t="shared" si="40"/>
        <v>0</v>
      </c>
      <c r="C41" s="13"/>
      <c r="D41" s="19"/>
      <c r="E41" s="15"/>
      <c r="F41" s="15"/>
      <c r="G41" s="30"/>
      <c r="H41" s="30"/>
      <c r="I41" s="30"/>
      <c r="J41" s="30"/>
      <c r="K41" s="30"/>
      <c r="L41" s="35" t="e">
        <f t="shared" si="41"/>
        <v>#N/A</v>
      </c>
      <c r="M41" s="35" t="e">
        <f t="shared" si="42"/>
        <v>#N/A</v>
      </c>
      <c r="N41" s="17" t="e">
        <f t="shared" si="43"/>
        <v>#N/A</v>
      </c>
      <c r="O41" s="25" t="e">
        <f>U41/(U37+U38+U39+U40+U41+U42)*D37</f>
        <v>#N/A</v>
      </c>
      <c r="P41" s="25" t="e">
        <f>Z41/(Z37+Z38+Z39+Z40+Z41+Z42)*D38</f>
        <v>#N/A</v>
      </c>
      <c r="Q41" s="3" t="e">
        <f t="shared" si="44"/>
        <v>#N/A</v>
      </c>
      <c r="R41" s="3" t="e">
        <f t="shared" si="45"/>
        <v>#N/A</v>
      </c>
      <c r="S41" s="5" t="e">
        <f t="shared" si="46"/>
        <v>#N/A</v>
      </c>
      <c r="T41" s="20" t="e">
        <f>IF($N41&gt;0,$S41+10*$N41,0)</f>
        <v>#N/A</v>
      </c>
      <c r="U41" s="20" t="e">
        <f t="shared" si="47"/>
        <v>#N/A</v>
      </c>
      <c r="V41" s="3">
        <f t="shared" si="48"/>
        <v>1</v>
      </c>
      <c r="W41" s="3" t="e">
        <f t="shared" si="49"/>
        <v>#N/A</v>
      </c>
      <c r="X41" s="43" t="e">
        <f t="shared" si="50"/>
        <v>#N/A</v>
      </c>
      <c r="Y41" s="20" t="e">
        <f>IF($N41&gt;0,$S41+10*$N41,0)</f>
        <v>#N/A</v>
      </c>
      <c r="Z41" s="20" t="e">
        <f>IF($N41&gt;0,(($T41+$Q41*25)*$R41)^2,0)</f>
        <v>#N/A</v>
      </c>
      <c r="AA41" s="2"/>
      <c r="AB41" s="2"/>
      <c r="AC41" s="2"/>
    </row>
    <row r="42" spans="1:29" ht="11.25" hidden="1">
      <c r="A42" s="22">
        <f t="shared" si="40"/>
        <v>0</v>
      </c>
      <c r="B42" s="22">
        <f t="shared" si="40"/>
        <v>0</v>
      </c>
      <c r="C42" s="13"/>
      <c r="D42" s="19"/>
      <c r="E42" s="15"/>
      <c r="F42" s="15"/>
      <c r="G42" s="30"/>
      <c r="H42" s="30"/>
      <c r="I42" s="30"/>
      <c r="J42" s="30"/>
      <c r="K42" s="30"/>
      <c r="L42" s="35" t="e">
        <f t="shared" si="41"/>
        <v>#N/A</v>
      </c>
      <c r="M42" s="35" t="e">
        <f t="shared" si="42"/>
        <v>#N/A</v>
      </c>
      <c r="N42" s="17" t="e">
        <f t="shared" si="43"/>
        <v>#N/A</v>
      </c>
      <c r="O42" s="25" t="e">
        <f>U42/(U37+U38+U39+U40+U41+U42)*D37</f>
        <v>#N/A</v>
      </c>
      <c r="P42" s="25" t="e">
        <f>Z42/(Z37+Z38+Z39+Z40+Z41+Z42)*D38</f>
        <v>#N/A</v>
      </c>
      <c r="Q42" s="3" t="e">
        <f t="shared" si="44"/>
        <v>#N/A</v>
      </c>
      <c r="R42" s="3" t="e">
        <f t="shared" si="45"/>
        <v>#N/A</v>
      </c>
      <c r="S42" s="5" t="e">
        <f t="shared" si="46"/>
        <v>#N/A</v>
      </c>
      <c r="T42" s="20" t="e">
        <f>IF(N42&gt;0,S42+10*N42,0)</f>
        <v>#N/A</v>
      </c>
      <c r="U42" s="20" t="e">
        <f t="shared" si="47"/>
        <v>#N/A</v>
      </c>
      <c r="V42" s="3">
        <f t="shared" si="48"/>
        <v>1</v>
      </c>
      <c r="W42" s="3" t="e">
        <f t="shared" si="49"/>
        <v>#N/A</v>
      </c>
      <c r="X42" s="43" t="e">
        <f t="shared" si="50"/>
        <v>#N/A</v>
      </c>
      <c r="Y42" s="20" t="e">
        <f>IF(S42&gt;0,X42+10*S42,0)</f>
        <v>#N/A</v>
      </c>
      <c r="Z42" s="20" t="e">
        <f>IF(S42&gt;0,((Y42+V42*25)*W42)^2,0)</f>
        <v>#N/A</v>
      </c>
      <c r="AA42" s="2"/>
      <c r="AB42" s="2"/>
      <c r="AC42" s="2"/>
    </row>
    <row r="43" spans="1:29" ht="11.25" hidden="1">
      <c r="A43" s="2"/>
      <c r="B43" s="21"/>
      <c r="C43" s="2"/>
      <c r="D43" s="21"/>
      <c r="E43" s="21"/>
      <c r="F43" s="21"/>
      <c r="G43" s="27"/>
      <c r="H43" s="27"/>
      <c r="I43" s="27"/>
      <c r="J43" s="27"/>
      <c r="K43" s="27"/>
      <c r="L43" s="2"/>
      <c r="M43" s="9"/>
      <c r="N43" s="4"/>
      <c r="O43" s="3"/>
      <c r="P43" s="3"/>
      <c r="Q43" s="5"/>
      <c r="R43" s="2"/>
      <c r="S43" s="2"/>
      <c r="T43" s="2"/>
      <c r="U43" s="2"/>
      <c r="V43" s="2"/>
      <c r="W43" s="9"/>
      <c r="X43" s="9"/>
      <c r="Y43" s="2"/>
      <c r="Z43" s="2"/>
      <c r="AA43" s="2"/>
      <c r="AB43" s="2"/>
      <c r="AC43" s="2"/>
    </row>
    <row r="44" spans="1:29" ht="11.25" hidden="1">
      <c r="A44" s="23" t="s">
        <v>37</v>
      </c>
      <c r="B44" s="23" t="s">
        <v>6</v>
      </c>
      <c r="C44" s="1" t="s">
        <v>15</v>
      </c>
      <c r="D44" s="23" t="s">
        <v>14</v>
      </c>
      <c r="E44" s="23"/>
      <c r="F44" s="23"/>
      <c r="G44" s="29"/>
      <c r="H44" s="29"/>
      <c r="I44" s="29"/>
      <c r="J44" s="29"/>
      <c r="K44" s="29"/>
      <c r="L44" s="1" t="s">
        <v>6</v>
      </c>
      <c r="M44" s="10" t="s">
        <v>17</v>
      </c>
      <c r="N44" s="6" t="s">
        <v>9</v>
      </c>
      <c r="O44" s="24" t="s">
        <v>2</v>
      </c>
      <c r="P44" s="24" t="s">
        <v>3</v>
      </c>
      <c r="Q44" s="7" t="s">
        <v>16</v>
      </c>
      <c r="R44" s="7" t="s">
        <v>10</v>
      </c>
      <c r="S44" s="8" t="s">
        <v>11</v>
      </c>
      <c r="T44" s="7" t="s">
        <v>12</v>
      </c>
      <c r="U44" s="7" t="s">
        <v>13</v>
      </c>
      <c r="V44" s="7" t="s">
        <v>16</v>
      </c>
      <c r="W44" s="7" t="s">
        <v>10</v>
      </c>
      <c r="X44" s="8" t="s">
        <v>11</v>
      </c>
      <c r="Y44" s="7" t="s">
        <v>12</v>
      </c>
      <c r="Z44" s="7" t="s">
        <v>13</v>
      </c>
      <c r="AA44" s="2"/>
      <c r="AB44" s="2"/>
      <c r="AC44" s="2"/>
    </row>
    <row r="45" spans="1:29" ht="11.25" hidden="1">
      <c r="A45" s="22">
        <f aca="true" t="shared" si="51" ref="A45:B50">A37</f>
        <v>0</v>
      </c>
      <c r="B45" s="22">
        <f t="shared" si="51"/>
        <v>0</v>
      </c>
      <c r="C45" s="26" t="s">
        <v>7</v>
      </c>
      <c r="D45" s="36" t="e">
        <f>100-VLOOKUP(A44,$B$2:$M$10,11,FALSE)*100</f>
        <v>#N/A</v>
      </c>
      <c r="E45" s="23"/>
      <c r="F45" s="23"/>
      <c r="G45" s="29"/>
      <c r="H45" s="29"/>
      <c r="I45" s="29"/>
      <c r="J45" s="29"/>
      <c r="K45" s="29"/>
      <c r="L45" s="35" t="e">
        <f aca="true" t="shared" si="52" ref="L45:L50">VLOOKUP($A45,$A$21:$Q$26,2,FALSE)</f>
        <v>#N/A</v>
      </c>
      <c r="M45" s="35" t="e">
        <f aca="true" t="shared" si="53" ref="M45:M50">VLOOKUP($A45,$A$21:$Q$26,17,FALSE)</f>
        <v>#N/A</v>
      </c>
      <c r="N45" s="17" t="e">
        <f aca="true" t="shared" si="54" ref="N45:N50">VLOOKUP($A45,$A$21:$Q$26,7,FALSE)</f>
        <v>#N/A</v>
      </c>
      <c r="O45" s="25" t="e">
        <f>U45/(U45+U46+U47+U48+U49+U50)*D45</f>
        <v>#N/A</v>
      </c>
      <c r="P45" s="25" t="e">
        <f>Z45/(Z45+Z46+Z47+Z48+Z49+Z50)*D46</f>
        <v>#N/A</v>
      </c>
      <c r="Q45" s="3" t="e">
        <f aca="true" t="shared" si="55" ref="Q45:Q50">IF(L45="B",0.5,IF(L45=$C$29,0,1))</f>
        <v>#N/A</v>
      </c>
      <c r="R45" s="3" t="e">
        <f aca="true" t="shared" si="56" ref="R45:R50">IF($N45="",0,1)</f>
        <v>#N/A</v>
      </c>
      <c r="S45" s="5" t="e">
        <f aca="true" t="shared" si="57" ref="S45:S50">15*M45*R45</f>
        <v>#N/A</v>
      </c>
      <c r="T45" s="20" t="e">
        <f>IF($N45&gt;0,$S45+10*$N45,0)</f>
        <v>#N/A</v>
      </c>
      <c r="U45" s="20" t="e">
        <f aca="true" t="shared" si="58" ref="U45:U50">IF($N45&gt;0,(($T45+$Q45*25)*$R45)^2,0)</f>
        <v>#N/A</v>
      </c>
      <c r="V45" s="3">
        <f aca="true" t="shared" si="59" ref="V45:V50">IF(B45="B",0.5,IF(B45=$C$30,0,1))</f>
        <v>1</v>
      </c>
      <c r="W45" s="3" t="e">
        <f aca="true" t="shared" si="60" ref="W45:W50">IF($N45="",0,1)</f>
        <v>#N/A</v>
      </c>
      <c r="X45" s="43" t="e">
        <f aca="true" t="shared" si="61" ref="X45:X50">S45</f>
        <v>#N/A</v>
      </c>
      <c r="Y45" s="20" t="e">
        <f>IF($N45&gt;0,$S45+10*$N45,0)</f>
        <v>#N/A</v>
      </c>
      <c r="Z45" s="20" t="e">
        <f>IF($N45&gt;0,(($T45+$Q45*25)*$R45)^2,0)</f>
        <v>#N/A</v>
      </c>
      <c r="AA45" s="2"/>
      <c r="AB45" s="2"/>
      <c r="AC45" s="2"/>
    </row>
    <row r="46" spans="1:29" ht="11.25" hidden="1">
      <c r="A46" s="22">
        <f t="shared" si="51"/>
        <v>0</v>
      </c>
      <c r="B46" s="22">
        <f t="shared" si="51"/>
        <v>0</v>
      </c>
      <c r="C46" s="26" t="s">
        <v>8</v>
      </c>
      <c r="D46" s="36" t="e">
        <f>100-VLOOKUP(A44,$B$2:$M$10,12,FALSE)*100</f>
        <v>#N/A</v>
      </c>
      <c r="E46" s="23"/>
      <c r="F46" s="23"/>
      <c r="G46" s="29"/>
      <c r="H46" s="29"/>
      <c r="I46" s="29"/>
      <c r="J46" s="29"/>
      <c r="K46" s="29"/>
      <c r="L46" s="35" t="e">
        <f t="shared" si="52"/>
        <v>#N/A</v>
      </c>
      <c r="M46" s="35" t="e">
        <f t="shared" si="53"/>
        <v>#N/A</v>
      </c>
      <c r="N46" s="17" t="e">
        <f t="shared" si="54"/>
        <v>#N/A</v>
      </c>
      <c r="O46" s="25" t="e">
        <f>U46/(U45+U46+U47+U48+U49+U50)*D45</f>
        <v>#N/A</v>
      </c>
      <c r="P46" s="25" t="e">
        <f>Z46/(Z45+Z46+Z47+Z48+Z49+Z50)*D46</f>
        <v>#N/A</v>
      </c>
      <c r="Q46" s="3" t="e">
        <f t="shared" si="55"/>
        <v>#N/A</v>
      </c>
      <c r="R46" s="3" t="e">
        <f t="shared" si="56"/>
        <v>#N/A</v>
      </c>
      <c r="S46" s="5" t="e">
        <f t="shared" si="57"/>
        <v>#N/A</v>
      </c>
      <c r="T46" s="20" t="e">
        <f>IF($N46&gt;0,$S46+10*$N46,0)</f>
        <v>#N/A</v>
      </c>
      <c r="U46" s="20" t="e">
        <f t="shared" si="58"/>
        <v>#N/A</v>
      </c>
      <c r="V46" s="3">
        <f t="shared" si="59"/>
        <v>1</v>
      </c>
      <c r="W46" s="3" t="e">
        <f t="shared" si="60"/>
        <v>#N/A</v>
      </c>
      <c r="X46" s="43" t="e">
        <f t="shared" si="61"/>
        <v>#N/A</v>
      </c>
      <c r="Y46" s="20" t="e">
        <f>IF($N46&gt;0,$S46+10*$N46,0)</f>
        <v>#N/A</v>
      </c>
      <c r="Z46" s="20" t="e">
        <f>IF($N46&gt;0,(($T46+$Q46*25)*$R46)^2,0)</f>
        <v>#N/A</v>
      </c>
      <c r="AA46" s="2"/>
      <c r="AB46" s="2"/>
      <c r="AC46" s="2"/>
    </row>
    <row r="47" spans="1:29" ht="11.25" hidden="1">
      <c r="A47" s="22">
        <f t="shared" si="51"/>
        <v>0</v>
      </c>
      <c r="B47" s="22">
        <f t="shared" si="51"/>
        <v>0</v>
      </c>
      <c r="C47" s="13"/>
      <c r="D47" s="19"/>
      <c r="E47" s="15"/>
      <c r="F47" s="15"/>
      <c r="G47" s="30"/>
      <c r="H47" s="30"/>
      <c r="I47" s="30"/>
      <c r="J47" s="30"/>
      <c r="K47" s="30"/>
      <c r="L47" s="35" t="e">
        <f t="shared" si="52"/>
        <v>#N/A</v>
      </c>
      <c r="M47" s="35" t="e">
        <f t="shared" si="53"/>
        <v>#N/A</v>
      </c>
      <c r="N47" s="17" t="e">
        <f t="shared" si="54"/>
        <v>#N/A</v>
      </c>
      <c r="O47" s="25" t="e">
        <f>U47/(U45+U46+U47+U48+U49+U50)*D45</f>
        <v>#N/A</v>
      </c>
      <c r="P47" s="25" t="e">
        <f>Z47/(Z45+Z46+Z47+Z48+Z49+Z50)*D46</f>
        <v>#N/A</v>
      </c>
      <c r="Q47" s="3" t="e">
        <f t="shared" si="55"/>
        <v>#N/A</v>
      </c>
      <c r="R47" s="3" t="e">
        <f t="shared" si="56"/>
        <v>#N/A</v>
      </c>
      <c r="S47" s="5" t="e">
        <f t="shared" si="57"/>
        <v>#N/A</v>
      </c>
      <c r="T47" s="20" t="e">
        <f>IF($N47&gt;0,$S47+10*$N47,0)</f>
        <v>#N/A</v>
      </c>
      <c r="U47" s="20" t="e">
        <f t="shared" si="58"/>
        <v>#N/A</v>
      </c>
      <c r="V47" s="3">
        <f t="shared" si="59"/>
        <v>1</v>
      </c>
      <c r="W47" s="3" t="e">
        <f t="shared" si="60"/>
        <v>#N/A</v>
      </c>
      <c r="X47" s="43" t="e">
        <f t="shared" si="61"/>
        <v>#N/A</v>
      </c>
      <c r="Y47" s="20" t="e">
        <f>IF($N47&gt;0,$S47+10*$N47,0)</f>
        <v>#N/A</v>
      </c>
      <c r="Z47" s="20" t="e">
        <f>IF($N47&gt;0,(($T47+$Q47*25)*$R47)^2,0)</f>
        <v>#N/A</v>
      </c>
      <c r="AA47" s="2"/>
      <c r="AB47" s="2"/>
      <c r="AC47" s="2"/>
    </row>
    <row r="48" spans="1:29" ht="11.25" hidden="1">
      <c r="A48" s="22">
        <f t="shared" si="51"/>
        <v>0</v>
      </c>
      <c r="B48" s="22">
        <f t="shared" si="51"/>
        <v>0</v>
      </c>
      <c r="C48" s="13"/>
      <c r="D48" s="19"/>
      <c r="E48" s="15"/>
      <c r="F48" s="15"/>
      <c r="G48" s="30"/>
      <c r="H48" s="30"/>
      <c r="I48" s="30"/>
      <c r="J48" s="30"/>
      <c r="K48" s="30"/>
      <c r="L48" s="35" t="e">
        <f t="shared" si="52"/>
        <v>#N/A</v>
      </c>
      <c r="M48" s="35" t="e">
        <f t="shared" si="53"/>
        <v>#N/A</v>
      </c>
      <c r="N48" s="17" t="e">
        <f t="shared" si="54"/>
        <v>#N/A</v>
      </c>
      <c r="O48" s="25" t="e">
        <f>U48/(U45+U46+U47+U48+U49+U50)*D45</f>
        <v>#N/A</v>
      </c>
      <c r="P48" s="25" t="e">
        <f>Z48/(Z45+Z46+Z47+Z48+Z49+Z50)*D46</f>
        <v>#N/A</v>
      </c>
      <c r="Q48" s="3" t="e">
        <f t="shared" si="55"/>
        <v>#N/A</v>
      </c>
      <c r="R48" s="3" t="e">
        <f t="shared" si="56"/>
        <v>#N/A</v>
      </c>
      <c r="S48" s="5" t="e">
        <f t="shared" si="57"/>
        <v>#N/A</v>
      </c>
      <c r="T48" s="20" t="e">
        <f>IF($N48&gt;0,$S48+10*$N48,0)</f>
        <v>#N/A</v>
      </c>
      <c r="U48" s="20" t="e">
        <f t="shared" si="58"/>
        <v>#N/A</v>
      </c>
      <c r="V48" s="3">
        <f t="shared" si="59"/>
        <v>1</v>
      </c>
      <c r="W48" s="3" t="e">
        <f t="shared" si="60"/>
        <v>#N/A</v>
      </c>
      <c r="X48" s="43" t="e">
        <f t="shared" si="61"/>
        <v>#N/A</v>
      </c>
      <c r="Y48" s="20" t="e">
        <f>IF($N48&gt;0,$S48+10*$N48,0)</f>
        <v>#N/A</v>
      </c>
      <c r="Z48" s="20" t="e">
        <f>IF($N48&gt;0,(($T48+$Q48*25)*$R48)^2,0)</f>
        <v>#N/A</v>
      </c>
      <c r="AA48" s="2"/>
      <c r="AB48" s="2"/>
      <c r="AC48" s="2"/>
    </row>
    <row r="49" spans="1:29" ht="11.25" hidden="1">
      <c r="A49" s="22">
        <f t="shared" si="51"/>
        <v>0</v>
      </c>
      <c r="B49" s="22">
        <f t="shared" si="51"/>
        <v>0</v>
      </c>
      <c r="C49" s="13"/>
      <c r="D49" s="19"/>
      <c r="E49" s="15"/>
      <c r="F49" s="15"/>
      <c r="G49" s="30"/>
      <c r="H49" s="30"/>
      <c r="I49" s="30"/>
      <c r="J49" s="30"/>
      <c r="K49" s="30"/>
      <c r="L49" s="35" t="e">
        <f t="shared" si="52"/>
        <v>#N/A</v>
      </c>
      <c r="M49" s="35" t="e">
        <f t="shared" si="53"/>
        <v>#N/A</v>
      </c>
      <c r="N49" s="17" t="e">
        <f t="shared" si="54"/>
        <v>#N/A</v>
      </c>
      <c r="O49" s="25" t="e">
        <f>U49/(U45+U46+U47+U48+U49+U50)*D45</f>
        <v>#N/A</v>
      </c>
      <c r="P49" s="25" t="e">
        <f>Z49/(Z45+Z46+Z47+Z48+Z49+Z50)*D46</f>
        <v>#N/A</v>
      </c>
      <c r="Q49" s="3" t="e">
        <f t="shared" si="55"/>
        <v>#N/A</v>
      </c>
      <c r="R49" s="3" t="e">
        <f t="shared" si="56"/>
        <v>#N/A</v>
      </c>
      <c r="S49" s="5" t="e">
        <f t="shared" si="57"/>
        <v>#N/A</v>
      </c>
      <c r="T49" s="20" t="e">
        <f>IF($N49&gt;0,$S49+10*$N49,0)</f>
        <v>#N/A</v>
      </c>
      <c r="U49" s="20" t="e">
        <f t="shared" si="58"/>
        <v>#N/A</v>
      </c>
      <c r="V49" s="3">
        <f t="shared" si="59"/>
        <v>1</v>
      </c>
      <c r="W49" s="3" t="e">
        <f t="shared" si="60"/>
        <v>#N/A</v>
      </c>
      <c r="X49" s="43" t="e">
        <f t="shared" si="61"/>
        <v>#N/A</v>
      </c>
      <c r="Y49" s="20" t="e">
        <f>IF($N49&gt;0,$S49+10*$N49,0)</f>
        <v>#N/A</v>
      </c>
      <c r="Z49" s="20" t="e">
        <f>IF($N49&gt;0,(($T49+$Q49*25)*$R49)^2,0)</f>
        <v>#N/A</v>
      </c>
      <c r="AA49" s="2"/>
      <c r="AB49" s="2"/>
      <c r="AC49" s="2"/>
    </row>
    <row r="50" spans="1:29" ht="11.25" hidden="1">
      <c r="A50" s="22">
        <f t="shared" si="51"/>
        <v>0</v>
      </c>
      <c r="B50" s="22">
        <f t="shared" si="51"/>
        <v>0</v>
      </c>
      <c r="C50" s="13"/>
      <c r="D50" s="19"/>
      <c r="E50" s="15"/>
      <c r="F50" s="15"/>
      <c r="G50" s="30"/>
      <c r="H50" s="30"/>
      <c r="I50" s="30"/>
      <c r="J50" s="30"/>
      <c r="K50" s="30"/>
      <c r="L50" s="35" t="e">
        <f t="shared" si="52"/>
        <v>#N/A</v>
      </c>
      <c r="M50" s="35" t="e">
        <f t="shared" si="53"/>
        <v>#N/A</v>
      </c>
      <c r="N50" s="17" t="e">
        <f t="shared" si="54"/>
        <v>#N/A</v>
      </c>
      <c r="O50" s="25" t="e">
        <f>U50/(U45+U46+U47+U48+U49+U50)*D45</f>
        <v>#N/A</v>
      </c>
      <c r="P50" s="25" t="e">
        <f>Z50/(Z45+Z46+Z47+Z48+Z49+Z50)*D46</f>
        <v>#N/A</v>
      </c>
      <c r="Q50" s="3" t="e">
        <f t="shared" si="55"/>
        <v>#N/A</v>
      </c>
      <c r="R50" s="3" t="e">
        <f t="shared" si="56"/>
        <v>#N/A</v>
      </c>
      <c r="S50" s="5" t="e">
        <f t="shared" si="57"/>
        <v>#N/A</v>
      </c>
      <c r="T50" s="20" t="e">
        <f>IF(N50&gt;0,S50+10*N50,0)</f>
        <v>#N/A</v>
      </c>
      <c r="U50" s="20" t="e">
        <f t="shared" si="58"/>
        <v>#N/A</v>
      </c>
      <c r="V50" s="3">
        <f t="shared" si="59"/>
        <v>1</v>
      </c>
      <c r="W50" s="3" t="e">
        <f t="shared" si="60"/>
        <v>#N/A</v>
      </c>
      <c r="X50" s="43" t="e">
        <f t="shared" si="61"/>
        <v>#N/A</v>
      </c>
      <c r="Y50" s="20" t="e">
        <f>IF(S50&gt;0,X50+10*S50,0)</f>
        <v>#N/A</v>
      </c>
      <c r="Z50" s="20" t="e">
        <f>IF(S50&gt;0,((Y50+V50*25)*W50)^2,0)</f>
        <v>#N/A</v>
      </c>
      <c r="AA50" s="2"/>
      <c r="AB50" s="2"/>
      <c r="AC50" s="2"/>
    </row>
    <row r="51" spans="1:29" ht="11.25" hidden="1">
      <c r="A51" s="2"/>
      <c r="B51" s="21"/>
      <c r="C51" s="2"/>
      <c r="D51" s="21"/>
      <c r="E51" s="21"/>
      <c r="F51" s="21"/>
      <c r="G51" s="27"/>
      <c r="H51" s="27"/>
      <c r="I51" s="27"/>
      <c r="J51" s="27"/>
      <c r="K51" s="27"/>
      <c r="L51" s="2"/>
      <c r="M51" s="9"/>
      <c r="N51" s="4"/>
      <c r="O51" s="3"/>
      <c r="P51" s="3"/>
      <c r="Q51" s="5"/>
      <c r="R51" s="2"/>
      <c r="S51" s="2"/>
      <c r="T51" s="2"/>
      <c r="U51" s="2"/>
      <c r="V51" s="2"/>
      <c r="W51" s="9"/>
      <c r="X51" s="9"/>
      <c r="Y51" s="2"/>
      <c r="Z51" s="2"/>
      <c r="AA51" s="2"/>
      <c r="AB51" s="2"/>
      <c r="AC51" s="2"/>
    </row>
    <row r="52" spans="1:29" ht="11.25" hidden="1">
      <c r="A52" s="23" t="s">
        <v>38</v>
      </c>
      <c r="B52" s="23" t="s">
        <v>6</v>
      </c>
      <c r="C52" s="1" t="s">
        <v>15</v>
      </c>
      <c r="D52" s="23" t="s">
        <v>14</v>
      </c>
      <c r="E52" s="23"/>
      <c r="F52" s="23"/>
      <c r="G52" s="29"/>
      <c r="H52" s="29"/>
      <c r="I52" s="29"/>
      <c r="J52" s="29"/>
      <c r="K52" s="29"/>
      <c r="L52" s="1" t="s">
        <v>6</v>
      </c>
      <c r="M52" s="10" t="s">
        <v>17</v>
      </c>
      <c r="N52" s="6" t="s">
        <v>9</v>
      </c>
      <c r="O52" s="24" t="s">
        <v>2</v>
      </c>
      <c r="P52" s="24" t="s">
        <v>3</v>
      </c>
      <c r="Q52" s="7" t="s">
        <v>16</v>
      </c>
      <c r="R52" s="7" t="s">
        <v>10</v>
      </c>
      <c r="S52" s="8" t="s">
        <v>11</v>
      </c>
      <c r="T52" s="7" t="s">
        <v>12</v>
      </c>
      <c r="U52" s="7" t="s">
        <v>13</v>
      </c>
      <c r="V52" s="7" t="s">
        <v>16</v>
      </c>
      <c r="W52" s="7" t="s">
        <v>10</v>
      </c>
      <c r="X52" s="8" t="s">
        <v>11</v>
      </c>
      <c r="Y52" s="7" t="s">
        <v>12</v>
      </c>
      <c r="Z52" s="7" t="s">
        <v>13</v>
      </c>
      <c r="AA52" s="2"/>
      <c r="AB52" s="2"/>
      <c r="AC52" s="2"/>
    </row>
    <row r="53" spans="1:29" ht="11.25" hidden="1">
      <c r="A53" s="22">
        <f aca="true" t="shared" si="62" ref="A53:B58">A45</f>
        <v>0</v>
      </c>
      <c r="B53" s="22">
        <f t="shared" si="62"/>
        <v>0</v>
      </c>
      <c r="C53" s="26" t="s">
        <v>7</v>
      </c>
      <c r="D53" s="36" t="e">
        <f>100-VLOOKUP(A52,$B$2:$M$10,11,FALSE)*100</f>
        <v>#N/A</v>
      </c>
      <c r="E53" s="23"/>
      <c r="F53" s="23"/>
      <c r="G53" s="29"/>
      <c r="H53" s="29"/>
      <c r="I53" s="29"/>
      <c r="J53" s="29"/>
      <c r="K53" s="29"/>
      <c r="L53" s="35" t="e">
        <f aca="true" t="shared" si="63" ref="L53:L58">VLOOKUP($A53,$A$21:$Q$26,2,FALSE)</f>
        <v>#N/A</v>
      </c>
      <c r="M53" s="35" t="e">
        <f aca="true" t="shared" si="64" ref="M53:M58">VLOOKUP($A53,$A$21:$Q$26,17,FALSE)</f>
        <v>#N/A</v>
      </c>
      <c r="N53" s="17" t="e">
        <f aca="true" t="shared" si="65" ref="N53:N58">VLOOKUP($A53,$A$21:$Q$26,12,FALSE)</f>
        <v>#N/A</v>
      </c>
      <c r="O53" s="25" t="e">
        <f>U53/(U53+U54+U55+U56+U57+U58)*D53</f>
        <v>#N/A</v>
      </c>
      <c r="P53" s="25" t="e">
        <f>Z53/(Z53+Z54+Z55+Z56+Z57+Z58)*D54</f>
        <v>#N/A</v>
      </c>
      <c r="Q53" s="3" t="e">
        <f aca="true" t="shared" si="66" ref="Q53:Q58">IF(L53="B",0.5,IF(L53=$C$29,0,1))</f>
        <v>#N/A</v>
      </c>
      <c r="R53" s="3" t="e">
        <f aca="true" t="shared" si="67" ref="R53:R58">IF($N53="",0,1)</f>
        <v>#N/A</v>
      </c>
      <c r="S53" s="5" t="e">
        <f aca="true" t="shared" si="68" ref="S53:S58">15*M53*R53</f>
        <v>#N/A</v>
      </c>
      <c r="T53" s="20" t="e">
        <f>IF($N53&gt;0,$S53+10*$N53,0)</f>
        <v>#N/A</v>
      </c>
      <c r="U53" s="20" t="e">
        <f aca="true" t="shared" si="69" ref="U53:U58">IF($N53&gt;0,(($T53+$Q53*25)*$R53)^2,0)</f>
        <v>#N/A</v>
      </c>
      <c r="V53" s="3">
        <f aca="true" t="shared" si="70" ref="V53:V58">IF(B53="B",0.5,IF(B53=$C$30,0,1))</f>
        <v>1</v>
      </c>
      <c r="W53" s="3" t="e">
        <f aca="true" t="shared" si="71" ref="W53:W58">IF($N53="",0,1)</f>
        <v>#N/A</v>
      </c>
      <c r="X53" s="43" t="e">
        <f aca="true" t="shared" si="72" ref="X53:X58">S53</f>
        <v>#N/A</v>
      </c>
      <c r="Y53" s="20" t="e">
        <f>IF($N53&gt;0,$S53+10*$N53,0)</f>
        <v>#N/A</v>
      </c>
      <c r="Z53" s="20" t="e">
        <f>IF($N53&gt;0,(($T53+$Q53*25)*$R53)^2,0)</f>
        <v>#N/A</v>
      </c>
      <c r="AA53" s="2"/>
      <c r="AB53" s="2"/>
      <c r="AC53" s="2"/>
    </row>
    <row r="54" spans="1:29" ht="11.25" hidden="1">
      <c r="A54" s="22">
        <f t="shared" si="62"/>
        <v>0</v>
      </c>
      <c r="B54" s="22">
        <f t="shared" si="62"/>
        <v>0</v>
      </c>
      <c r="C54" s="26" t="s">
        <v>8</v>
      </c>
      <c r="D54" s="36" t="e">
        <f>100-VLOOKUP(A52,$B$2:$M$10,12,FALSE)*100</f>
        <v>#N/A</v>
      </c>
      <c r="E54" s="23"/>
      <c r="F54" s="23"/>
      <c r="G54" s="29"/>
      <c r="H54" s="29"/>
      <c r="I54" s="29"/>
      <c r="J54" s="29"/>
      <c r="K54" s="29"/>
      <c r="L54" s="35" t="e">
        <f t="shared" si="63"/>
        <v>#N/A</v>
      </c>
      <c r="M54" s="35" t="e">
        <f t="shared" si="64"/>
        <v>#N/A</v>
      </c>
      <c r="N54" s="17" t="e">
        <f t="shared" si="65"/>
        <v>#N/A</v>
      </c>
      <c r="O54" s="25" t="e">
        <f>U54/(U53+U54+U55+U56+U57+U58)*D53</f>
        <v>#N/A</v>
      </c>
      <c r="P54" s="25" t="e">
        <f>Z54/(Z53+Z54+Z55+Z56+Z57+Z58)*D54</f>
        <v>#N/A</v>
      </c>
      <c r="Q54" s="3" t="e">
        <f t="shared" si="66"/>
        <v>#N/A</v>
      </c>
      <c r="R54" s="3" t="e">
        <f t="shared" si="67"/>
        <v>#N/A</v>
      </c>
      <c r="S54" s="5" t="e">
        <f t="shared" si="68"/>
        <v>#N/A</v>
      </c>
      <c r="T54" s="20" t="e">
        <f>IF($N54&gt;0,$S54+10*$N54,0)</f>
        <v>#N/A</v>
      </c>
      <c r="U54" s="20" t="e">
        <f t="shared" si="69"/>
        <v>#N/A</v>
      </c>
      <c r="V54" s="3">
        <f t="shared" si="70"/>
        <v>1</v>
      </c>
      <c r="W54" s="3" t="e">
        <f t="shared" si="71"/>
        <v>#N/A</v>
      </c>
      <c r="X54" s="43" t="e">
        <f t="shared" si="72"/>
        <v>#N/A</v>
      </c>
      <c r="Y54" s="20" t="e">
        <f>IF($N54&gt;0,$S54+10*$N54,0)</f>
        <v>#N/A</v>
      </c>
      <c r="Z54" s="20" t="e">
        <f>IF($N54&gt;0,(($T54+$Q54*25)*$R54)^2,0)</f>
        <v>#N/A</v>
      </c>
      <c r="AA54" s="2"/>
      <c r="AB54" s="2"/>
      <c r="AC54" s="2"/>
    </row>
    <row r="55" spans="1:29" ht="11.25" hidden="1">
      <c r="A55" s="22">
        <f t="shared" si="62"/>
        <v>0</v>
      </c>
      <c r="B55" s="22">
        <f t="shared" si="62"/>
        <v>0</v>
      </c>
      <c r="C55" s="13"/>
      <c r="D55" s="19"/>
      <c r="E55" s="15"/>
      <c r="F55" s="15"/>
      <c r="G55" s="30"/>
      <c r="H55" s="30"/>
      <c r="I55" s="30"/>
      <c r="J55" s="30"/>
      <c r="K55" s="30"/>
      <c r="L55" s="35" t="e">
        <f t="shared" si="63"/>
        <v>#N/A</v>
      </c>
      <c r="M55" s="35" t="e">
        <f t="shared" si="64"/>
        <v>#N/A</v>
      </c>
      <c r="N55" s="17" t="e">
        <f t="shared" si="65"/>
        <v>#N/A</v>
      </c>
      <c r="O55" s="25" t="e">
        <f>U55/(U53+U54+U55+U56+U57+U58)*D53</f>
        <v>#N/A</v>
      </c>
      <c r="P55" s="25" t="e">
        <f>Z55/(Z53+Z54+Z55+Z56+Z57+Z58)*D54</f>
        <v>#N/A</v>
      </c>
      <c r="Q55" s="3" t="e">
        <f t="shared" si="66"/>
        <v>#N/A</v>
      </c>
      <c r="R55" s="3" t="e">
        <f t="shared" si="67"/>
        <v>#N/A</v>
      </c>
      <c r="S55" s="5" t="e">
        <f t="shared" si="68"/>
        <v>#N/A</v>
      </c>
      <c r="T55" s="20" t="e">
        <f>IF($N55&gt;0,$S55+10*$N55,0)</f>
        <v>#N/A</v>
      </c>
      <c r="U55" s="20" t="e">
        <f t="shared" si="69"/>
        <v>#N/A</v>
      </c>
      <c r="V55" s="3">
        <f t="shared" si="70"/>
        <v>1</v>
      </c>
      <c r="W55" s="3" t="e">
        <f t="shared" si="71"/>
        <v>#N/A</v>
      </c>
      <c r="X55" s="43" t="e">
        <f t="shared" si="72"/>
        <v>#N/A</v>
      </c>
      <c r="Y55" s="20" t="e">
        <f>IF($N55&gt;0,$S55+10*$N55,0)</f>
        <v>#N/A</v>
      </c>
      <c r="Z55" s="20" t="e">
        <f>IF($N55&gt;0,(($T55+$Q55*25)*$R55)^2,0)</f>
        <v>#N/A</v>
      </c>
      <c r="AA55" s="2"/>
      <c r="AB55" s="2"/>
      <c r="AC55" s="2"/>
    </row>
    <row r="56" spans="1:29" ht="11.25" hidden="1">
      <c r="A56" s="22">
        <f t="shared" si="62"/>
        <v>0</v>
      </c>
      <c r="B56" s="22">
        <f t="shared" si="62"/>
        <v>0</v>
      </c>
      <c r="C56" s="13"/>
      <c r="D56" s="19"/>
      <c r="E56" s="15"/>
      <c r="F56" s="15"/>
      <c r="G56" s="30"/>
      <c r="H56" s="30"/>
      <c r="I56" s="30"/>
      <c r="J56" s="30"/>
      <c r="K56" s="30"/>
      <c r="L56" s="35" t="e">
        <f t="shared" si="63"/>
        <v>#N/A</v>
      </c>
      <c r="M56" s="35" t="e">
        <f t="shared" si="64"/>
        <v>#N/A</v>
      </c>
      <c r="N56" s="17" t="e">
        <f t="shared" si="65"/>
        <v>#N/A</v>
      </c>
      <c r="O56" s="25" t="e">
        <f>U56/(U53+U54+U55+U56+U57+U58)*D53</f>
        <v>#N/A</v>
      </c>
      <c r="P56" s="25" t="e">
        <f>Z56/(Z53+Z54+Z55+Z56+Z57+Z58)*D54</f>
        <v>#N/A</v>
      </c>
      <c r="Q56" s="3" t="e">
        <f t="shared" si="66"/>
        <v>#N/A</v>
      </c>
      <c r="R56" s="3" t="e">
        <f t="shared" si="67"/>
        <v>#N/A</v>
      </c>
      <c r="S56" s="5" t="e">
        <f t="shared" si="68"/>
        <v>#N/A</v>
      </c>
      <c r="T56" s="20" t="e">
        <f>IF($N56&gt;0,$S56+10*$N56,0)</f>
        <v>#N/A</v>
      </c>
      <c r="U56" s="20" t="e">
        <f t="shared" si="69"/>
        <v>#N/A</v>
      </c>
      <c r="V56" s="3">
        <f t="shared" si="70"/>
        <v>1</v>
      </c>
      <c r="W56" s="3" t="e">
        <f t="shared" si="71"/>
        <v>#N/A</v>
      </c>
      <c r="X56" s="43" t="e">
        <f t="shared" si="72"/>
        <v>#N/A</v>
      </c>
      <c r="Y56" s="20" t="e">
        <f>IF($N56&gt;0,$S56+10*$N56,0)</f>
        <v>#N/A</v>
      </c>
      <c r="Z56" s="20" t="e">
        <f>IF($N56&gt;0,(($T56+$Q56*25)*$R56)^2,0)</f>
        <v>#N/A</v>
      </c>
      <c r="AA56" s="2"/>
      <c r="AB56" s="2"/>
      <c r="AC56" s="2"/>
    </row>
    <row r="57" spans="1:29" ht="11.25" hidden="1">
      <c r="A57" s="22">
        <f t="shared" si="62"/>
        <v>0</v>
      </c>
      <c r="B57" s="22">
        <f t="shared" si="62"/>
        <v>0</v>
      </c>
      <c r="C57" s="13"/>
      <c r="D57" s="19"/>
      <c r="E57" s="15"/>
      <c r="F57" s="15"/>
      <c r="G57" s="30"/>
      <c r="H57" s="30"/>
      <c r="I57" s="30"/>
      <c r="J57" s="30"/>
      <c r="K57" s="30"/>
      <c r="L57" s="35" t="e">
        <f t="shared" si="63"/>
        <v>#N/A</v>
      </c>
      <c r="M57" s="35" t="e">
        <f t="shared" si="64"/>
        <v>#N/A</v>
      </c>
      <c r="N57" s="17" t="e">
        <f t="shared" si="65"/>
        <v>#N/A</v>
      </c>
      <c r="O57" s="25" t="e">
        <f>U57/(U53+U54+U55+U56+U57+U58)*D53</f>
        <v>#N/A</v>
      </c>
      <c r="P57" s="25" t="e">
        <f>Z57/(Z53+Z54+Z55+Z56+Z57+Z58)*D54</f>
        <v>#N/A</v>
      </c>
      <c r="Q57" s="3" t="e">
        <f t="shared" si="66"/>
        <v>#N/A</v>
      </c>
      <c r="R57" s="3" t="e">
        <f t="shared" si="67"/>
        <v>#N/A</v>
      </c>
      <c r="S57" s="5" t="e">
        <f t="shared" si="68"/>
        <v>#N/A</v>
      </c>
      <c r="T57" s="20" t="e">
        <f>IF($N57&gt;0,$S57+10*$N57,0)</f>
        <v>#N/A</v>
      </c>
      <c r="U57" s="20" t="e">
        <f t="shared" si="69"/>
        <v>#N/A</v>
      </c>
      <c r="V57" s="3">
        <f t="shared" si="70"/>
        <v>1</v>
      </c>
      <c r="W57" s="3" t="e">
        <f t="shared" si="71"/>
        <v>#N/A</v>
      </c>
      <c r="X57" s="43" t="e">
        <f t="shared" si="72"/>
        <v>#N/A</v>
      </c>
      <c r="Y57" s="20" t="e">
        <f>IF($N57&gt;0,$S57+10*$N57,0)</f>
        <v>#N/A</v>
      </c>
      <c r="Z57" s="20" t="e">
        <f>IF($N57&gt;0,(($T57+$Q57*25)*$R57)^2,0)</f>
        <v>#N/A</v>
      </c>
      <c r="AA57" s="2"/>
      <c r="AB57" s="2"/>
      <c r="AC57" s="2"/>
    </row>
    <row r="58" spans="1:29" ht="11.25" hidden="1">
      <c r="A58" s="22">
        <f t="shared" si="62"/>
        <v>0</v>
      </c>
      <c r="B58" s="22">
        <f t="shared" si="62"/>
        <v>0</v>
      </c>
      <c r="C58" s="13"/>
      <c r="D58" s="19"/>
      <c r="E58" s="15"/>
      <c r="F58" s="15"/>
      <c r="G58" s="30"/>
      <c r="H58" s="30"/>
      <c r="I58" s="30"/>
      <c r="J58" s="30"/>
      <c r="K58" s="30"/>
      <c r="L58" s="35" t="e">
        <f t="shared" si="63"/>
        <v>#N/A</v>
      </c>
      <c r="M58" s="35" t="e">
        <f t="shared" si="64"/>
        <v>#N/A</v>
      </c>
      <c r="N58" s="17" t="e">
        <f t="shared" si="65"/>
        <v>#N/A</v>
      </c>
      <c r="O58" s="25" t="e">
        <f>U58/(U53+U54+U55+U56+U57+U58)*D53</f>
        <v>#N/A</v>
      </c>
      <c r="P58" s="25" t="e">
        <f>Z58/(Z53+Z54+Z55+Z56+Z57+Z58)*D54</f>
        <v>#N/A</v>
      </c>
      <c r="Q58" s="3" t="e">
        <f t="shared" si="66"/>
        <v>#N/A</v>
      </c>
      <c r="R58" s="3" t="e">
        <f t="shared" si="67"/>
        <v>#N/A</v>
      </c>
      <c r="S58" s="5" t="e">
        <f t="shared" si="68"/>
        <v>#N/A</v>
      </c>
      <c r="T58" s="20" t="e">
        <f>IF(N58&gt;0,S58+10*N58,0)</f>
        <v>#N/A</v>
      </c>
      <c r="U58" s="20" t="e">
        <f t="shared" si="69"/>
        <v>#N/A</v>
      </c>
      <c r="V58" s="3">
        <f t="shared" si="70"/>
        <v>1</v>
      </c>
      <c r="W58" s="3" t="e">
        <f t="shared" si="71"/>
        <v>#N/A</v>
      </c>
      <c r="X58" s="43" t="e">
        <f t="shared" si="72"/>
        <v>#N/A</v>
      </c>
      <c r="Y58" s="20" t="e">
        <f>IF(S58&gt;0,X58+10*S58,0)</f>
        <v>#N/A</v>
      </c>
      <c r="Z58" s="20" t="e">
        <f>IF(S58&gt;0,((Y58+V58*25)*W58)^2,0)</f>
        <v>#N/A</v>
      </c>
      <c r="AA58" s="2"/>
      <c r="AB58" s="2"/>
      <c r="AC58" s="2"/>
    </row>
    <row r="59" spans="1:29" ht="11.25" hidden="1">
      <c r="A59" s="2"/>
      <c r="B59" s="21"/>
      <c r="C59" s="2"/>
      <c r="D59" s="21"/>
      <c r="E59" s="21"/>
      <c r="F59" s="21"/>
      <c r="G59" s="27"/>
      <c r="H59" s="27"/>
      <c r="I59" s="27"/>
      <c r="J59" s="27"/>
      <c r="K59" s="27"/>
      <c r="L59" s="2"/>
      <c r="M59" s="9"/>
      <c r="N59" s="4"/>
      <c r="O59" s="3"/>
      <c r="P59" s="3"/>
      <c r="Q59" s="5"/>
      <c r="R59" s="2"/>
      <c r="S59" s="2"/>
      <c r="T59" s="2"/>
      <c r="U59" s="2"/>
      <c r="V59" s="2"/>
      <c r="W59" s="9"/>
      <c r="X59" s="9"/>
      <c r="Y59" s="2"/>
      <c r="Z59" s="2"/>
      <c r="AA59" s="2"/>
      <c r="AB59" s="2"/>
      <c r="AC59" s="2"/>
    </row>
    <row r="60" spans="1:29" ht="11.25" hidden="1">
      <c r="A60" s="23" t="s">
        <v>40</v>
      </c>
      <c r="B60" s="23" t="s">
        <v>6</v>
      </c>
      <c r="C60" s="1" t="s">
        <v>15</v>
      </c>
      <c r="D60" s="23" t="s">
        <v>14</v>
      </c>
      <c r="E60" s="23"/>
      <c r="F60" s="23"/>
      <c r="G60" s="29"/>
      <c r="H60" s="29"/>
      <c r="I60" s="29"/>
      <c r="J60" s="29"/>
      <c r="K60" s="29"/>
      <c r="L60" s="1" t="s">
        <v>6</v>
      </c>
      <c r="M60" s="10" t="s">
        <v>17</v>
      </c>
      <c r="N60" s="6" t="s">
        <v>9</v>
      </c>
      <c r="O60" s="24" t="s">
        <v>2</v>
      </c>
      <c r="P60" s="24" t="s">
        <v>3</v>
      </c>
      <c r="Q60" s="7" t="s">
        <v>16</v>
      </c>
      <c r="R60" s="7" t="s">
        <v>10</v>
      </c>
      <c r="S60" s="8" t="s">
        <v>11</v>
      </c>
      <c r="T60" s="7" t="s">
        <v>12</v>
      </c>
      <c r="U60" s="7" t="s">
        <v>13</v>
      </c>
      <c r="V60" s="7" t="s">
        <v>16</v>
      </c>
      <c r="W60" s="7" t="s">
        <v>10</v>
      </c>
      <c r="X60" s="8" t="s">
        <v>11</v>
      </c>
      <c r="Y60" s="7" t="s">
        <v>12</v>
      </c>
      <c r="Z60" s="7" t="s">
        <v>13</v>
      </c>
      <c r="AA60" s="2"/>
      <c r="AB60" s="2"/>
      <c r="AC60" s="2"/>
    </row>
    <row r="61" spans="1:29" ht="11.25" hidden="1">
      <c r="A61" s="22">
        <f aca="true" t="shared" si="73" ref="A61:B66">A53</f>
        <v>0</v>
      </c>
      <c r="B61" s="22">
        <f t="shared" si="73"/>
        <v>0</v>
      </c>
      <c r="C61" s="26" t="s">
        <v>7</v>
      </c>
      <c r="D61" s="36" t="e">
        <f>100-VLOOKUP(A60,$B$2:$M$10,11,FALSE)*100</f>
        <v>#N/A</v>
      </c>
      <c r="E61" s="23"/>
      <c r="F61" s="23"/>
      <c r="G61" s="29"/>
      <c r="H61" s="29"/>
      <c r="I61" s="29"/>
      <c r="J61" s="29"/>
      <c r="K61" s="29"/>
      <c r="L61" s="35" t="e">
        <f aca="true" t="shared" si="74" ref="L61:L66">VLOOKUP($A61,$A$21:$Q$26,2,FALSE)</f>
        <v>#N/A</v>
      </c>
      <c r="M61" s="35" t="e">
        <f aca="true" t="shared" si="75" ref="M61:M66">VLOOKUP($A61,$A$21:$Q$26,17,FALSE)</f>
        <v>#N/A</v>
      </c>
      <c r="N61" s="17" t="e">
        <f aca="true" t="shared" si="76" ref="N61:N66">VLOOKUP($A61,$A$21:$Q$26,13,FALSE)</f>
        <v>#N/A</v>
      </c>
      <c r="O61" s="25" t="e">
        <f>U61/(U61+U62+U63+U64+U65+U66)*D61</f>
        <v>#N/A</v>
      </c>
      <c r="P61" s="25" t="e">
        <f>Z61/(Z61+Z62+Z63+Z64+Z65+Z66)*D62</f>
        <v>#N/A</v>
      </c>
      <c r="Q61" s="3" t="e">
        <f aca="true" t="shared" si="77" ref="Q61:Q66">IF(L61="B",0.5,IF(L61=$C$29,0,1))</f>
        <v>#N/A</v>
      </c>
      <c r="R61" s="3" t="e">
        <f aca="true" t="shared" si="78" ref="R61:R66">IF($N61="",0,1)</f>
        <v>#N/A</v>
      </c>
      <c r="S61" s="5" t="e">
        <f aca="true" t="shared" si="79" ref="S61:S66">15*M61*R61</f>
        <v>#N/A</v>
      </c>
      <c r="T61" s="20" t="e">
        <f>IF($N61&gt;0,$S61+10*$N61,0)</f>
        <v>#N/A</v>
      </c>
      <c r="U61" s="20" t="e">
        <f aca="true" t="shared" si="80" ref="U61:U66">IF($N61&gt;0,(($T61+$Q61*25)*$R61)^2,0)</f>
        <v>#N/A</v>
      </c>
      <c r="V61" s="3">
        <f aca="true" t="shared" si="81" ref="V61:V66">IF(B61="B",0.5,IF(B61=$C$30,0,1))</f>
        <v>1</v>
      </c>
      <c r="W61" s="3" t="e">
        <f aca="true" t="shared" si="82" ref="W61:W66">IF($N61="",0,1)</f>
        <v>#N/A</v>
      </c>
      <c r="X61" s="43" t="e">
        <f aca="true" t="shared" si="83" ref="X61:X66">S61</f>
        <v>#N/A</v>
      </c>
      <c r="Y61" s="20" t="e">
        <f>IF($N61&gt;0,$S61+10*$N61,0)</f>
        <v>#N/A</v>
      </c>
      <c r="Z61" s="20" t="e">
        <f>IF($N61&gt;0,(($T61+$Q61*25)*$R61)^2,0)</f>
        <v>#N/A</v>
      </c>
      <c r="AA61" s="2"/>
      <c r="AB61" s="2"/>
      <c r="AC61" s="2"/>
    </row>
    <row r="62" spans="1:29" ht="11.25" hidden="1">
      <c r="A62" s="22">
        <f t="shared" si="73"/>
        <v>0</v>
      </c>
      <c r="B62" s="22">
        <f t="shared" si="73"/>
        <v>0</v>
      </c>
      <c r="C62" s="26" t="s">
        <v>8</v>
      </c>
      <c r="D62" s="36" t="e">
        <f>100-VLOOKUP(A60,$B$2:$M$10,12,FALSE)*100</f>
        <v>#N/A</v>
      </c>
      <c r="E62" s="23"/>
      <c r="F62" s="23"/>
      <c r="G62" s="29"/>
      <c r="H62" s="29"/>
      <c r="I62" s="29"/>
      <c r="J62" s="29"/>
      <c r="K62" s="29"/>
      <c r="L62" s="35" t="e">
        <f t="shared" si="74"/>
        <v>#N/A</v>
      </c>
      <c r="M62" s="35" t="e">
        <f t="shared" si="75"/>
        <v>#N/A</v>
      </c>
      <c r="N62" s="17" t="e">
        <f t="shared" si="76"/>
        <v>#N/A</v>
      </c>
      <c r="O62" s="25" t="e">
        <f>U62/(U61+U62+U63+U64+U65+U66)*D61</f>
        <v>#N/A</v>
      </c>
      <c r="P62" s="25" t="e">
        <f>Z62/(Z61+Z62+Z63+Z64+Z65+Z66)*D62</f>
        <v>#N/A</v>
      </c>
      <c r="Q62" s="3" t="e">
        <f t="shared" si="77"/>
        <v>#N/A</v>
      </c>
      <c r="R62" s="3" t="e">
        <f t="shared" si="78"/>
        <v>#N/A</v>
      </c>
      <c r="S62" s="5" t="e">
        <f t="shared" si="79"/>
        <v>#N/A</v>
      </c>
      <c r="T62" s="20" t="e">
        <f>IF($N62&gt;0,$S62+10*$N62,0)</f>
        <v>#N/A</v>
      </c>
      <c r="U62" s="20" t="e">
        <f t="shared" si="80"/>
        <v>#N/A</v>
      </c>
      <c r="V62" s="3">
        <f t="shared" si="81"/>
        <v>1</v>
      </c>
      <c r="W62" s="3" t="e">
        <f t="shared" si="82"/>
        <v>#N/A</v>
      </c>
      <c r="X62" s="43" t="e">
        <f t="shared" si="83"/>
        <v>#N/A</v>
      </c>
      <c r="Y62" s="20" t="e">
        <f>IF($N62&gt;0,$S62+10*$N62,0)</f>
        <v>#N/A</v>
      </c>
      <c r="Z62" s="20" t="e">
        <f>IF($N62&gt;0,(($T62+$Q62*25)*$R62)^2,0)</f>
        <v>#N/A</v>
      </c>
      <c r="AA62" s="2"/>
      <c r="AB62" s="2"/>
      <c r="AC62" s="2"/>
    </row>
    <row r="63" spans="1:29" ht="11.25" hidden="1">
      <c r="A63" s="22">
        <f t="shared" si="73"/>
        <v>0</v>
      </c>
      <c r="B63" s="22">
        <f t="shared" si="73"/>
        <v>0</v>
      </c>
      <c r="C63" s="13"/>
      <c r="D63" s="19"/>
      <c r="E63" s="15"/>
      <c r="F63" s="15"/>
      <c r="G63" s="30"/>
      <c r="H63" s="30"/>
      <c r="I63" s="30"/>
      <c r="J63" s="30"/>
      <c r="K63" s="30"/>
      <c r="L63" s="35" t="e">
        <f t="shared" si="74"/>
        <v>#N/A</v>
      </c>
      <c r="M63" s="35" t="e">
        <f t="shared" si="75"/>
        <v>#N/A</v>
      </c>
      <c r="N63" s="17" t="e">
        <f t="shared" si="76"/>
        <v>#N/A</v>
      </c>
      <c r="O63" s="25" t="e">
        <f>U63/(U61+U62+U63+U64+U65+U66)*D61</f>
        <v>#N/A</v>
      </c>
      <c r="P63" s="25" t="e">
        <f>Z63/(Z61+Z62+Z63+Z64+Z65+Z66)*D62</f>
        <v>#N/A</v>
      </c>
      <c r="Q63" s="3" t="e">
        <f t="shared" si="77"/>
        <v>#N/A</v>
      </c>
      <c r="R63" s="3" t="e">
        <f t="shared" si="78"/>
        <v>#N/A</v>
      </c>
      <c r="S63" s="5" t="e">
        <f t="shared" si="79"/>
        <v>#N/A</v>
      </c>
      <c r="T63" s="20" t="e">
        <f>IF($N63&gt;0,$S63+10*$N63,0)</f>
        <v>#N/A</v>
      </c>
      <c r="U63" s="20" t="e">
        <f t="shared" si="80"/>
        <v>#N/A</v>
      </c>
      <c r="V63" s="3">
        <f t="shared" si="81"/>
        <v>1</v>
      </c>
      <c r="W63" s="3" t="e">
        <f t="shared" si="82"/>
        <v>#N/A</v>
      </c>
      <c r="X63" s="43" t="e">
        <f t="shared" si="83"/>
        <v>#N/A</v>
      </c>
      <c r="Y63" s="20" t="e">
        <f>IF($N63&gt;0,$S63+10*$N63,0)</f>
        <v>#N/A</v>
      </c>
      <c r="Z63" s="20" t="e">
        <f>IF($N63&gt;0,(($T63+$Q63*25)*$R63)^2,0)</f>
        <v>#N/A</v>
      </c>
      <c r="AA63" s="2"/>
      <c r="AB63" s="2"/>
      <c r="AC63" s="2"/>
    </row>
    <row r="64" spans="1:29" ht="11.25" hidden="1">
      <c r="A64" s="22">
        <f t="shared" si="73"/>
        <v>0</v>
      </c>
      <c r="B64" s="22">
        <f t="shared" si="73"/>
        <v>0</v>
      </c>
      <c r="C64" s="13"/>
      <c r="D64" s="19"/>
      <c r="E64" s="15"/>
      <c r="F64" s="15"/>
      <c r="G64" s="30"/>
      <c r="H64" s="30"/>
      <c r="I64" s="30"/>
      <c r="J64" s="30"/>
      <c r="K64" s="30"/>
      <c r="L64" s="35" t="e">
        <f t="shared" si="74"/>
        <v>#N/A</v>
      </c>
      <c r="M64" s="35" t="e">
        <f t="shared" si="75"/>
        <v>#N/A</v>
      </c>
      <c r="N64" s="17" t="e">
        <f t="shared" si="76"/>
        <v>#N/A</v>
      </c>
      <c r="O64" s="25" t="e">
        <f>U64/(U61+U62+U63+U64+U65+U66)*D61</f>
        <v>#N/A</v>
      </c>
      <c r="P64" s="25" t="e">
        <f>Z64/(Z61+Z62+Z63+Z64+Z65+Z66)*D62</f>
        <v>#N/A</v>
      </c>
      <c r="Q64" s="3" t="e">
        <f t="shared" si="77"/>
        <v>#N/A</v>
      </c>
      <c r="R64" s="3" t="e">
        <f t="shared" si="78"/>
        <v>#N/A</v>
      </c>
      <c r="S64" s="5" t="e">
        <f t="shared" si="79"/>
        <v>#N/A</v>
      </c>
      <c r="T64" s="20" t="e">
        <f>IF($N64&gt;0,$S64+10*$N64,0)</f>
        <v>#N/A</v>
      </c>
      <c r="U64" s="20" t="e">
        <f t="shared" si="80"/>
        <v>#N/A</v>
      </c>
      <c r="V64" s="3">
        <f t="shared" si="81"/>
        <v>1</v>
      </c>
      <c r="W64" s="3" t="e">
        <f t="shared" si="82"/>
        <v>#N/A</v>
      </c>
      <c r="X64" s="43" t="e">
        <f t="shared" si="83"/>
        <v>#N/A</v>
      </c>
      <c r="Y64" s="20" t="e">
        <f>IF($N64&gt;0,$S64+10*$N64,0)</f>
        <v>#N/A</v>
      </c>
      <c r="Z64" s="20" t="e">
        <f>IF($N64&gt;0,(($T64+$Q64*25)*$R64)^2,0)</f>
        <v>#N/A</v>
      </c>
      <c r="AA64" s="2"/>
      <c r="AB64" s="2"/>
      <c r="AC64" s="2"/>
    </row>
    <row r="65" spans="1:29" ht="11.25" hidden="1">
      <c r="A65" s="22">
        <f t="shared" si="73"/>
        <v>0</v>
      </c>
      <c r="B65" s="22">
        <f t="shared" si="73"/>
        <v>0</v>
      </c>
      <c r="C65" s="13"/>
      <c r="D65" s="19"/>
      <c r="E65" s="15"/>
      <c r="F65" s="15"/>
      <c r="G65" s="30"/>
      <c r="H65" s="30"/>
      <c r="I65" s="30"/>
      <c r="J65" s="30"/>
      <c r="K65" s="30"/>
      <c r="L65" s="35" t="e">
        <f t="shared" si="74"/>
        <v>#N/A</v>
      </c>
      <c r="M65" s="35" t="e">
        <f t="shared" si="75"/>
        <v>#N/A</v>
      </c>
      <c r="N65" s="17" t="e">
        <f t="shared" si="76"/>
        <v>#N/A</v>
      </c>
      <c r="O65" s="25" t="e">
        <f>U65/(U61+U62+U63+U64+U65+U66)*D61</f>
        <v>#N/A</v>
      </c>
      <c r="P65" s="25" t="e">
        <f>Z65/(Z61+Z62+Z63+Z64+Z65+Z66)*D62</f>
        <v>#N/A</v>
      </c>
      <c r="Q65" s="3" t="e">
        <f t="shared" si="77"/>
        <v>#N/A</v>
      </c>
      <c r="R65" s="3" t="e">
        <f t="shared" si="78"/>
        <v>#N/A</v>
      </c>
      <c r="S65" s="5" t="e">
        <f t="shared" si="79"/>
        <v>#N/A</v>
      </c>
      <c r="T65" s="20" t="e">
        <f>IF($N65&gt;0,$S65+10*$N65,0)</f>
        <v>#N/A</v>
      </c>
      <c r="U65" s="20" t="e">
        <f t="shared" si="80"/>
        <v>#N/A</v>
      </c>
      <c r="V65" s="3">
        <f t="shared" si="81"/>
        <v>1</v>
      </c>
      <c r="W65" s="3" t="e">
        <f t="shared" si="82"/>
        <v>#N/A</v>
      </c>
      <c r="X65" s="43" t="e">
        <f t="shared" si="83"/>
        <v>#N/A</v>
      </c>
      <c r="Y65" s="20" t="e">
        <f>IF($N65&gt;0,$S65+10*$N65,0)</f>
        <v>#N/A</v>
      </c>
      <c r="Z65" s="20" t="e">
        <f>IF($N65&gt;0,(($T65+$Q65*25)*$R65)^2,0)</f>
        <v>#N/A</v>
      </c>
      <c r="AA65" s="2"/>
      <c r="AB65" s="2"/>
      <c r="AC65" s="2"/>
    </row>
    <row r="66" spans="1:29" ht="11.25" hidden="1">
      <c r="A66" s="22">
        <f t="shared" si="73"/>
        <v>0</v>
      </c>
      <c r="B66" s="22">
        <f t="shared" si="73"/>
        <v>0</v>
      </c>
      <c r="C66" s="13"/>
      <c r="D66" s="19"/>
      <c r="E66" s="15"/>
      <c r="F66" s="15"/>
      <c r="G66" s="30"/>
      <c r="H66" s="30"/>
      <c r="I66" s="30"/>
      <c r="J66" s="30"/>
      <c r="K66" s="30"/>
      <c r="L66" s="35" t="e">
        <f t="shared" si="74"/>
        <v>#N/A</v>
      </c>
      <c r="M66" s="35" t="e">
        <f t="shared" si="75"/>
        <v>#N/A</v>
      </c>
      <c r="N66" s="17" t="e">
        <f t="shared" si="76"/>
        <v>#N/A</v>
      </c>
      <c r="O66" s="25" t="e">
        <f>U66/(U61+U62+U63+U64+U65+U66)*D61</f>
        <v>#N/A</v>
      </c>
      <c r="P66" s="25" t="e">
        <f>Z66/(Z61+Z62+Z63+Z64+Z65+Z66)*D62</f>
        <v>#N/A</v>
      </c>
      <c r="Q66" s="3" t="e">
        <f t="shared" si="77"/>
        <v>#N/A</v>
      </c>
      <c r="R66" s="3" t="e">
        <f t="shared" si="78"/>
        <v>#N/A</v>
      </c>
      <c r="S66" s="5" t="e">
        <f t="shared" si="79"/>
        <v>#N/A</v>
      </c>
      <c r="T66" s="20" t="e">
        <f>IF(N66&gt;0,S66+10*N66,0)</f>
        <v>#N/A</v>
      </c>
      <c r="U66" s="20" t="e">
        <f t="shared" si="80"/>
        <v>#N/A</v>
      </c>
      <c r="V66" s="3">
        <f t="shared" si="81"/>
        <v>1</v>
      </c>
      <c r="W66" s="3" t="e">
        <f t="shared" si="82"/>
        <v>#N/A</v>
      </c>
      <c r="X66" s="43" t="e">
        <f t="shared" si="83"/>
        <v>#N/A</v>
      </c>
      <c r="Y66" s="20" t="e">
        <f>IF(S66&gt;0,X66+10*S66,0)</f>
        <v>#N/A</v>
      </c>
      <c r="Z66" s="20" t="e">
        <f>IF(S66&gt;0,((Y66+V66*25)*W66)^2,0)</f>
        <v>#N/A</v>
      </c>
      <c r="AA66" s="2"/>
      <c r="AB66" s="2"/>
      <c r="AC66" s="2"/>
    </row>
    <row r="67" spans="1:29" ht="11.25" hidden="1">
      <c r="A67" s="2"/>
      <c r="B67" s="21"/>
      <c r="C67" s="2"/>
      <c r="D67" s="21"/>
      <c r="E67" s="21"/>
      <c r="F67" s="21"/>
      <c r="G67" s="27"/>
      <c r="H67" s="27"/>
      <c r="I67" s="27"/>
      <c r="J67" s="27"/>
      <c r="K67" s="27"/>
      <c r="L67" s="2"/>
      <c r="M67" s="9"/>
      <c r="N67" s="4"/>
      <c r="O67" s="3"/>
      <c r="P67" s="3"/>
      <c r="Q67" s="5"/>
      <c r="R67" s="2"/>
      <c r="S67" s="2"/>
      <c r="T67" s="2"/>
      <c r="U67" s="2"/>
      <c r="V67" s="2"/>
      <c r="W67" s="9"/>
      <c r="X67" s="9"/>
      <c r="Y67" s="2"/>
      <c r="Z67" s="2"/>
      <c r="AA67" s="2"/>
      <c r="AB67" s="2"/>
      <c r="AC67" s="2"/>
    </row>
    <row r="68" spans="1:29" ht="11.25" hidden="1">
      <c r="A68" s="23" t="s">
        <v>35</v>
      </c>
      <c r="B68" s="23" t="s">
        <v>6</v>
      </c>
      <c r="C68" s="1" t="s">
        <v>15</v>
      </c>
      <c r="D68" s="23" t="s">
        <v>14</v>
      </c>
      <c r="E68" s="23"/>
      <c r="F68" s="23"/>
      <c r="G68" s="29"/>
      <c r="H68" s="29"/>
      <c r="I68" s="29"/>
      <c r="J68" s="29"/>
      <c r="K68" s="29"/>
      <c r="L68" s="1" t="s">
        <v>6</v>
      </c>
      <c r="M68" s="10" t="s">
        <v>17</v>
      </c>
      <c r="N68" s="6" t="s">
        <v>9</v>
      </c>
      <c r="O68" s="24" t="s">
        <v>2</v>
      </c>
      <c r="P68" s="24" t="s">
        <v>3</v>
      </c>
      <c r="Q68" s="7" t="s">
        <v>16</v>
      </c>
      <c r="R68" s="7" t="s">
        <v>10</v>
      </c>
      <c r="S68" s="8" t="s">
        <v>11</v>
      </c>
      <c r="T68" s="7" t="s">
        <v>12</v>
      </c>
      <c r="U68" s="7" t="s">
        <v>13</v>
      </c>
      <c r="V68" s="7" t="s">
        <v>16</v>
      </c>
      <c r="W68" s="7" t="s">
        <v>10</v>
      </c>
      <c r="X68" s="8" t="s">
        <v>11</v>
      </c>
      <c r="Y68" s="7" t="s">
        <v>12</v>
      </c>
      <c r="Z68" s="7" t="s">
        <v>13</v>
      </c>
      <c r="AA68" s="2"/>
      <c r="AB68" s="2"/>
      <c r="AC68" s="2"/>
    </row>
    <row r="69" spans="1:29" ht="11.25" hidden="1">
      <c r="A69" s="22">
        <f aca="true" t="shared" si="84" ref="A69:B74">A61</f>
        <v>0</v>
      </c>
      <c r="B69" s="22">
        <f t="shared" si="84"/>
        <v>0</v>
      </c>
      <c r="C69" s="26" t="s">
        <v>7</v>
      </c>
      <c r="D69" s="36" t="e">
        <f>100-VLOOKUP(A68,$B$2:$M$10,11,FALSE)*100</f>
        <v>#N/A</v>
      </c>
      <c r="E69" s="23"/>
      <c r="F69" s="23"/>
      <c r="G69" s="29"/>
      <c r="H69" s="29"/>
      <c r="I69" s="29"/>
      <c r="J69" s="29"/>
      <c r="K69" s="29"/>
      <c r="L69" s="35" t="e">
        <f aca="true" t="shared" si="85" ref="L69:L74">VLOOKUP($A69,$A$21:$Q$26,2,FALSE)</f>
        <v>#N/A</v>
      </c>
      <c r="M69" s="35" t="e">
        <f aca="true" t="shared" si="86" ref="M69:M74">VLOOKUP($A69,$A$21:$Q$26,17,FALSE)</f>
        <v>#N/A</v>
      </c>
      <c r="N69" s="17" t="e">
        <f aca="true" t="shared" si="87" ref="N69:N74">VLOOKUP($A69,$A$21:$Q$26,14,FALSE)</f>
        <v>#N/A</v>
      </c>
      <c r="O69" s="25" t="e">
        <f>U69/(U69+U70+U71+U72+U73+U74)*D69</f>
        <v>#N/A</v>
      </c>
      <c r="P69" s="25" t="e">
        <f>Z69/(Z69+Z70+Z71+Z72+Z73+Z74)*D70</f>
        <v>#N/A</v>
      </c>
      <c r="Q69" s="3" t="e">
        <f aca="true" t="shared" si="88" ref="Q69:Q74">IF(L69="B",0.5,IF(L69=$C$29,0,1))</f>
        <v>#N/A</v>
      </c>
      <c r="R69" s="3" t="e">
        <f aca="true" t="shared" si="89" ref="R69:R74">IF($N69="",0,1)</f>
        <v>#N/A</v>
      </c>
      <c r="S69" s="5" t="e">
        <f aca="true" t="shared" si="90" ref="S69:S74">15*M69*R69</f>
        <v>#N/A</v>
      </c>
      <c r="T69" s="20" t="e">
        <f>IF($N69&gt;0,$S69+10*$N69,0)</f>
        <v>#N/A</v>
      </c>
      <c r="U69" s="20" t="e">
        <f aca="true" t="shared" si="91" ref="U69:U74">IF($N69&gt;0,(($T69+$Q69*25)*$R69)^2,0)</f>
        <v>#N/A</v>
      </c>
      <c r="V69" s="3">
        <f aca="true" t="shared" si="92" ref="V69:V74">IF(B69="B",0.5,IF(B69=$C$30,0,1))</f>
        <v>1</v>
      </c>
      <c r="W69" s="3" t="e">
        <f aca="true" t="shared" si="93" ref="W69:W74">IF($N69="",0,1)</f>
        <v>#N/A</v>
      </c>
      <c r="X69" s="43" t="e">
        <f aca="true" t="shared" si="94" ref="X69:X74">S69</f>
        <v>#N/A</v>
      </c>
      <c r="Y69" s="20" t="e">
        <f>IF($N69&gt;0,$S69+10*$N69,0)</f>
        <v>#N/A</v>
      </c>
      <c r="Z69" s="20" t="e">
        <f>IF($N69&gt;0,(($T69+$Q69*25)*$R69)^2,0)</f>
        <v>#N/A</v>
      </c>
      <c r="AA69" s="2"/>
      <c r="AB69" s="2"/>
      <c r="AC69" s="2"/>
    </row>
    <row r="70" spans="1:29" ht="11.25" hidden="1">
      <c r="A70" s="22">
        <f t="shared" si="84"/>
        <v>0</v>
      </c>
      <c r="B70" s="22">
        <f t="shared" si="84"/>
        <v>0</v>
      </c>
      <c r="C70" s="26" t="s">
        <v>8</v>
      </c>
      <c r="D70" s="36" t="e">
        <f>100-VLOOKUP(A68,$B$2:$M$10,12,FALSE)*100</f>
        <v>#N/A</v>
      </c>
      <c r="E70" s="23"/>
      <c r="F70" s="23"/>
      <c r="G70" s="29"/>
      <c r="H70" s="29"/>
      <c r="I70" s="29"/>
      <c r="J70" s="29"/>
      <c r="K70" s="29"/>
      <c r="L70" s="35" t="e">
        <f t="shared" si="85"/>
        <v>#N/A</v>
      </c>
      <c r="M70" s="35" t="e">
        <f t="shared" si="86"/>
        <v>#N/A</v>
      </c>
      <c r="N70" s="17" t="e">
        <f t="shared" si="87"/>
        <v>#N/A</v>
      </c>
      <c r="O70" s="25" t="e">
        <f>U70/(U69+U70+U71+U72+U73+U74)*D69</f>
        <v>#N/A</v>
      </c>
      <c r="P70" s="25" t="e">
        <f>Z70/(Z69+Z70+Z71+Z72+Z73+Z74)*D70</f>
        <v>#N/A</v>
      </c>
      <c r="Q70" s="3" t="e">
        <f t="shared" si="88"/>
        <v>#N/A</v>
      </c>
      <c r="R70" s="3" t="e">
        <f t="shared" si="89"/>
        <v>#N/A</v>
      </c>
      <c r="S70" s="5" t="e">
        <f t="shared" si="90"/>
        <v>#N/A</v>
      </c>
      <c r="T70" s="20" t="e">
        <f>IF($N70&gt;0,$S70+10*$N70,0)</f>
        <v>#N/A</v>
      </c>
      <c r="U70" s="20" t="e">
        <f t="shared" si="91"/>
        <v>#N/A</v>
      </c>
      <c r="V70" s="3">
        <f t="shared" si="92"/>
        <v>1</v>
      </c>
      <c r="W70" s="3" t="e">
        <f t="shared" si="93"/>
        <v>#N/A</v>
      </c>
      <c r="X70" s="43" t="e">
        <f t="shared" si="94"/>
        <v>#N/A</v>
      </c>
      <c r="Y70" s="20" t="e">
        <f>IF($N70&gt;0,$S70+10*$N70,0)</f>
        <v>#N/A</v>
      </c>
      <c r="Z70" s="20" t="e">
        <f>IF($N70&gt;0,(($T70+$Q70*25)*$R70)^2,0)</f>
        <v>#N/A</v>
      </c>
      <c r="AA70" s="2"/>
      <c r="AB70" s="2"/>
      <c r="AC70" s="2"/>
    </row>
    <row r="71" spans="1:29" ht="11.25" hidden="1">
      <c r="A71" s="22">
        <f t="shared" si="84"/>
        <v>0</v>
      </c>
      <c r="B71" s="22">
        <f t="shared" si="84"/>
        <v>0</v>
      </c>
      <c r="C71" s="13"/>
      <c r="D71" s="19"/>
      <c r="E71" s="15"/>
      <c r="F71" s="15"/>
      <c r="G71" s="30"/>
      <c r="H71" s="30"/>
      <c r="I71" s="30"/>
      <c r="J71" s="30"/>
      <c r="K71" s="30"/>
      <c r="L71" s="35" t="e">
        <f t="shared" si="85"/>
        <v>#N/A</v>
      </c>
      <c r="M71" s="35" t="e">
        <f t="shared" si="86"/>
        <v>#N/A</v>
      </c>
      <c r="N71" s="17" t="e">
        <f t="shared" si="87"/>
        <v>#N/A</v>
      </c>
      <c r="O71" s="25" t="e">
        <f>U71/(U69+U70+U71+U72+U73+U74)*D69</f>
        <v>#N/A</v>
      </c>
      <c r="P71" s="25" t="e">
        <f>Z71/(Z69+Z70+Z71+Z72+Z73+Z74)*D70</f>
        <v>#N/A</v>
      </c>
      <c r="Q71" s="3" t="e">
        <f t="shared" si="88"/>
        <v>#N/A</v>
      </c>
      <c r="R71" s="3" t="e">
        <f t="shared" si="89"/>
        <v>#N/A</v>
      </c>
      <c r="S71" s="5" t="e">
        <f t="shared" si="90"/>
        <v>#N/A</v>
      </c>
      <c r="T71" s="20" t="e">
        <f>IF($N71&gt;0,$S71+10*$N71,0)</f>
        <v>#N/A</v>
      </c>
      <c r="U71" s="20" t="e">
        <f t="shared" si="91"/>
        <v>#N/A</v>
      </c>
      <c r="V71" s="3">
        <f t="shared" si="92"/>
        <v>1</v>
      </c>
      <c r="W71" s="3" t="e">
        <f t="shared" si="93"/>
        <v>#N/A</v>
      </c>
      <c r="X71" s="43" t="e">
        <f t="shared" si="94"/>
        <v>#N/A</v>
      </c>
      <c r="Y71" s="20" t="e">
        <f>IF($N71&gt;0,$S71+10*$N71,0)</f>
        <v>#N/A</v>
      </c>
      <c r="Z71" s="20" t="e">
        <f>IF($N71&gt;0,(($T71+$Q71*25)*$R71)^2,0)</f>
        <v>#N/A</v>
      </c>
      <c r="AA71" s="2"/>
      <c r="AB71" s="2"/>
      <c r="AC71" s="2"/>
    </row>
    <row r="72" spans="1:29" ht="11.25" hidden="1">
      <c r="A72" s="22">
        <f t="shared" si="84"/>
        <v>0</v>
      </c>
      <c r="B72" s="22">
        <f t="shared" si="84"/>
        <v>0</v>
      </c>
      <c r="C72" s="13"/>
      <c r="D72" s="19"/>
      <c r="E72" s="15"/>
      <c r="F72" s="15"/>
      <c r="G72" s="30"/>
      <c r="H72" s="30"/>
      <c r="I72" s="30"/>
      <c r="J72" s="30"/>
      <c r="K72" s="30"/>
      <c r="L72" s="35" t="e">
        <f t="shared" si="85"/>
        <v>#N/A</v>
      </c>
      <c r="M72" s="35" t="e">
        <f t="shared" si="86"/>
        <v>#N/A</v>
      </c>
      <c r="N72" s="17" t="e">
        <f t="shared" si="87"/>
        <v>#N/A</v>
      </c>
      <c r="O72" s="25" t="e">
        <f>U72/(U69+U70+U71+U72+U73+U74)*D69</f>
        <v>#N/A</v>
      </c>
      <c r="P72" s="25" t="e">
        <f>Z72/(Z69+Z70+Z71+Z72+Z73+Z74)*D70</f>
        <v>#N/A</v>
      </c>
      <c r="Q72" s="3" t="e">
        <f t="shared" si="88"/>
        <v>#N/A</v>
      </c>
      <c r="R72" s="3" t="e">
        <f t="shared" si="89"/>
        <v>#N/A</v>
      </c>
      <c r="S72" s="5" t="e">
        <f t="shared" si="90"/>
        <v>#N/A</v>
      </c>
      <c r="T72" s="20" t="e">
        <f>IF($N72&gt;0,$S72+10*$N72,0)</f>
        <v>#N/A</v>
      </c>
      <c r="U72" s="20" t="e">
        <f t="shared" si="91"/>
        <v>#N/A</v>
      </c>
      <c r="V72" s="3">
        <f t="shared" si="92"/>
        <v>1</v>
      </c>
      <c r="W72" s="3" t="e">
        <f t="shared" si="93"/>
        <v>#N/A</v>
      </c>
      <c r="X72" s="43" t="e">
        <f t="shared" si="94"/>
        <v>#N/A</v>
      </c>
      <c r="Y72" s="20" t="e">
        <f>IF($N72&gt;0,$S72+10*$N72,0)</f>
        <v>#N/A</v>
      </c>
      <c r="Z72" s="20" t="e">
        <f>IF($N72&gt;0,(($T72+$Q72*25)*$R72)^2,0)</f>
        <v>#N/A</v>
      </c>
      <c r="AA72" s="2"/>
      <c r="AB72" s="2"/>
      <c r="AC72" s="2"/>
    </row>
    <row r="73" spans="1:29" ht="11.25" hidden="1">
      <c r="A73" s="22">
        <f t="shared" si="84"/>
        <v>0</v>
      </c>
      <c r="B73" s="22">
        <f t="shared" si="84"/>
        <v>0</v>
      </c>
      <c r="C73" s="13"/>
      <c r="D73" s="19"/>
      <c r="E73" s="15"/>
      <c r="F73" s="15"/>
      <c r="G73" s="30"/>
      <c r="H73" s="30"/>
      <c r="I73" s="30"/>
      <c r="J73" s="30"/>
      <c r="K73" s="30"/>
      <c r="L73" s="35" t="e">
        <f t="shared" si="85"/>
        <v>#N/A</v>
      </c>
      <c r="M73" s="35" t="e">
        <f t="shared" si="86"/>
        <v>#N/A</v>
      </c>
      <c r="N73" s="17" t="e">
        <f t="shared" si="87"/>
        <v>#N/A</v>
      </c>
      <c r="O73" s="25" t="e">
        <f>U73/(U69+U70+U71+U72+U73+U74)*D69</f>
        <v>#N/A</v>
      </c>
      <c r="P73" s="25" t="e">
        <f>Z73/(Z69+Z70+Z71+Z72+Z73+Z74)*D70</f>
        <v>#N/A</v>
      </c>
      <c r="Q73" s="3" t="e">
        <f t="shared" si="88"/>
        <v>#N/A</v>
      </c>
      <c r="R73" s="3" t="e">
        <f t="shared" si="89"/>
        <v>#N/A</v>
      </c>
      <c r="S73" s="5" t="e">
        <f t="shared" si="90"/>
        <v>#N/A</v>
      </c>
      <c r="T73" s="20" t="e">
        <f>IF($N73&gt;0,$S73+10*$N73,0)</f>
        <v>#N/A</v>
      </c>
      <c r="U73" s="20" t="e">
        <f t="shared" si="91"/>
        <v>#N/A</v>
      </c>
      <c r="V73" s="3">
        <f t="shared" si="92"/>
        <v>1</v>
      </c>
      <c r="W73" s="3" t="e">
        <f t="shared" si="93"/>
        <v>#N/A</v>
      </c>
      <c r="X73" s="43" t="e">
        <f t="shared" si="94"/>
        <v>#N/A</v>
      </c>
      <c r="Y73" s="20" t="e">
        <f>IF($N73&gt;0,$S73+10*$N73,0)</f>
        <v>#N/A</v>
      </c>
      <c r="Z73" s="20" t="e">
        <f>IF($N73&gt;0,(($T73+$Q73*25)*$R73)^2,0)</f>
        <v>#N/A</v>
      </c>
      <c r="AA73" s="2"/>
      <c r="AB73" s="2"/>
      <c r="AC73" s="2"/>
    </row>
    <row r="74" spans="1:29" ht="11.25" hidden="1">
      <c r="A74" s="22">
        <f t="shared" si="84"/>
        <v>0</v>
      </c>
      <c r="B74" s="22">
        <f t="shared" si="84"/>
        <v>0</v>
      </c>
      <c r="C74" s="13"/>
      <c r="D74" s="19"/>
      <c r="E74" s="15"/>
      <c r="F74" s="15"/>
      <c r="G74" s="30"/>
      <c r="H74" s="30"/>
      <c r="I74" s="30"/>
      <c r="J74" s="30"/>
      <c r="K74" s="30"/>
      <c r="L74" s="35" t="e">
        <f t="shared" si="85"/>
        <v>#N/A</v>
      </c>
      <c r="M74" s="35" t="e">
        <f t="shared" si="86"/>
        <v>#N/A</v>
      </c>
      <c r="N74" s="17" t="e">
        <f t="shared" si="87"/>
        <v>#N/A</v>
      </c>
      <c r="O74" s="25" t="e">
        <f>U74/(U69+U70+U71+U72+U73+U74)*D69</f>
        <v>#N/A</v>
      </c>
      <c r="P74" s="25" t="e">
        <f>Z74/(Z69+Z70+Z71+Z72+Z73+Z74)*D70</f>
        <v>#N/A</v>
      </c>
      <c r="Q74" s="3" t="e">
        <f t="shared" si="88"/>
        <v>#N/A</v>
      </c>
      <c r="R74" s="3" t="e">
        <f t="shared" si="89"/>
        <v>#N/A</v>
      </c>
      <c r="S74" s="5" t="e">
        <f t="shared" si="90"/>
        <v>#N/A</v>
      </c>
      <c r="T74" s="20" t="e">
        <f>IF(N74&gt;0,S74+10*N74,0)</f>
        <v>#N/A</v>
      </c>
      <c r="U74" s="20" t="e">
        <f t="shared" si="91"/>
        <v>#N/A</v>
      </c>
      <c r="V74" s="3">
        <f t="shared" si="92"/>
        <v>1</v>
      </c>
      <c r="W74" s="3" t="e">
        <f t="shared" si="93"/>
        <v>#N/A</v>
      </c>
      <c r="X74" s="43" t="e">
        <f t="shared" si="94"/>
        <v>#N/A</v>
      </c>
      <c r="Y74" s="20" t="e">
        <f>IF(S74&gt;0,X74+10*S74,0)</f>
        <v>#N/A</v>
      </c>
      <c r="Z74" s="20" t="e">
        <f>IF(S74&gt;0,((Y74+V74*25)*W74)^2,0)</f>
        <v>#N/A</v>
      </c>
      <c r="AA74" s="2"/>
      <c r="AB74" s="2"/>
      <c r="AC74" s="2"/>
    </row>
    <row r="75" spans="1:29" ht="11.25" hidden="1">
      <c r="A75" s="2"/>
      <c r="B75" s="21"/>
      <c r="C75" s="2"/>
      <c r="D75" s="21"/>
      <c r="E75" s="21"/>
      <c r="F75" s="21"/>
      <c r="G75" s="27"/>
      <c r="H75" s="27"/>
      <c r="I75" s="27"/>
      <c r="J75" s="27"/>
      <c r="K75" s="27"/>
      <c r="L75" s="2"/>
      <c r="M75" s="9"/>
      <c r="N75" s="4"/>
      <c r="O75" s="3"/>
      <c r="P75" s="3"/>
      <c r="Q75" s="5"/>
      <c r="R75" s="2"/>
      <c r="S75" s="2"/>
      <c r="T75" s="2"/>
      <c r="U75" s="2"/>
      <c r="V75" s="2"/>
      <c r="W75" s="9"/>
      <c r="X75" s="9"/>
      <c r="Y75" s="2"/>
      <c r="Z75" s="2"/>
      <c r="AA75" s="2"/>
      <c r="AB75" s="2"/>
      <c r="AC75" s="2"/>
    </row>
    <row r="76" spans="1:29" ht="11.25" hidden="1">
      <c r="A76" s="23" t="s">
        <v>36</v>
      </c>
      <c r="B76" s="23" t="s">
        <v>6</v>
      </c>
      <c r="C76" s="1" t="s">
        <v>15</v>
      </c>
      <c r="D76" s="23" t="s">
        <v>14</v>
      </c>
      <c r="E76" s="23"/>
      <c r="F76" s="23"/>
      <c r="G76" s="29"/>
      <c r="H76" s="29"/>
      <c r="I76" s="29"/>
      <c r="J76" s="29"/>
      <c r="K76" s="29"/>
      <c r="L76" s="1" t="s">
        <v>6</v>
      </c>
      <c r="M76" s="10" t="s">
        <v>17</v>
      </c>
      <c r="N76" s="6" t="s">
        <v>9</v>
      </c>
      <c r="O76" s="24" t="s">
        <v>2</v>
      </c>
      <c r="P76" s="24" t="s">
        <v>3</v>
      </c>
      <c r="Q76" s="7" t="s">
        <v>16</v>
      </c>
      <c r="R76" s="7" t="s">
        <v>10</v>
      </c>
      <c r="S76" s="8" t="s">
        <v>11</v>
      </c>
      <c r="T76" s="7" t="s">
        <v>12</v>
      </c>
      <c r="U76" s="7" t="s">
        <v>13</v>
      </c>
      <c r="V76" s="7" t="s">
        <v>16</v>
      </c>
      <c r="W76" s="7" t="s">
        <v>10</v>
      </c>
      <c r="X76" s="8" t="s">
        <v>11</v>
      </c>
      <c r="Y76" s="7" t="s">
        <v>12</v>
      </c>
      <c r="Z76" s="7" t="s">
        <v>13</v>
      </c>
      <c r="AA76" s="2"/>
      <c r="AB76" s="2"/>
      <c r="AC76" s="2"/>
    </row>
    <row r="77" spans="1:29" ht="11.25" hidden="1">
      <c r="A77" s="22">
        <f aca="true" t="shared" si="95" ref="A77:B82">A69</f>
        <v>0</v>
      </c>
      <c r="B77" s="22">
        <f t="shared" si="95"/>
        <v>0</v>
      </c>
      <c r="C77" s="26" t="s">
        <v>7</v>
      </c>
      <c r="D77" s="36" t="e">
        <f>100-VLOOKUP(A76,$B$2:$M$10,11,FALSE)*100</f>
        <v>#N/A</v>
      </c>
      <c r="E77" s="23"/>
      <c r="F77" s="23"/>
      <c r="G77" s="29"/>
      <c r="H77" s="29"/>
      <c r="I77" s="29"/>
      <c r="J77" s="29"/>
      <c r="K77" s="29"/>
      <c r="L77" s="35" t="e">
        <f aca="true" t="shared" si="96" ref="L77:L82">VLOOKUP($A77,$A$21:$Q$26,2,FALSE)</f>
        <v>#N/A</v>
      </c>
      <c r="M77" s="35" t="e">
        <f aca="true" t="shared" si="97" ref="M77:M82">VLOOKUP($A77,$A$21:$Q$26,17,FALSE)</f>
        <v>#N/A</v>
      </c>
      <c r="N77" s="17" t="e">
        <f aca="true" t="shared" si="98" ref="N77:N82">VLOOKUP($A77,$A$21:$Q$26,15,FALSE)</f>
        <v>#N/A</v>
      </c>
      <c r="O77" s="25" t="e">
        <f>U77/(U77+U78+U79+U80+U81+U82)*D77</f>
        <v>#N/A</v>
      </c>
      <c r="P77" s="25" t="e">
        <f>Z77/(Z77+Z78+Z79+Z80+Z81+Z82)*D78</f>
        <v>#N/A</v>
      </c>
      <c r="Q77" s="3" t="e">
        <f aca="true" t="shared" si="99" ref="Q77:Q82">IF(L77="B",0.5,IF(L77=$C$29,0,1))</f>
        <v>#N/A</v>
      </c>
      <c r="R77" s="3" t="e">
        <f aca="true" t="shared" si="100" ref="R77:R82">IF($N77="",0,1)</f>
        <v>#N/A</v>
      </c>
      <c r="S77" s="5" t="e">
        <f aca="true" t="shared" si="101" ref="S77:S82">15*M77*R77</f>
        <v>#N/A</v>
      </c>
      <c r="T77" s="20" t="e">
        <f>IF($N77&gt;0,$S77+10*$N77,0)</f>
        <v>#N/A</v>
      </c>
      <c r="U77" s="20" t="e">
        <f aca="true" t="shared" si="102" ref="U77:U82">IF($N77&gt;0,(($T77+$Q77*25)*$R77)^2,0)</f>
        <v>#N/A</v>
      </c>
      <c r="V77" s="3">
        <f aca="true" t="shared" si="103" ref="V77:V82">IF(B77="B",0.5,IF(B77=$C$30,0,1))</f>
        <v>1</v>
      </c>
      <c r="W77" s="3" t="e">
        <f aca="true" t="shared" si="104" ref="W77:W82">IF($N77="",0,1)</f>
        <v>#N/A</v>
      </c>
      <c r="X77" s="43" t="e">
        <f aca="true" t="shared" si="105" ref="X77:X82">S77</f>
        <v>#N/A</v>
      </c>
      <c r="Y77" s="20" t="e">
        <f>IF($N77&gt;0,$S77+10*$N77,0)</f>
        <v>#N/A</v>
      </c>
      <c r="Z77" s="20" t="e">
        <f>IF($N77&gt;0,(($T77+$Q77*25)*$R77)^2,0)</f>
        <v>#N/A</v>
      </c>
      <c r="AA77" s="2"/>
      <c r="AB77" s="2"/>
      <c r="AC77" s="2"/>
    </row>
    <row r="78" spans="1:29" ht="11.25" hidden="1">
      <c r="A78" s="22">
        <f t="shared" si="95"/>
        <v>0</v>
      </c>
      <c r="B78" s="22">
        <f t="shared" si="95"/>
        <v>0</v>
      </c>
      <c r="C78" s="26" t="s">
        <v>8</v>
      </c>
      <c r="D78" s="36" t="e">
        <f>100-VLOOKUP(A76,$B$2:$M$10,12,FALSE)*100</f>
        <v>#N/A</v>
      </c>
      <c r="E78" s="23"/>
      <c r="F78" s="23"/>
      <c r="G78" s="29"/>
      <c r="H78" s="29"/>
      <c r="I78" s="29"/>
      <c r="J78" s="29"/>
      <c r="K78" s="29"/>
      <c r="L78" s="35" t="e">
        <f t="shared" si="96"/>
        <v>#N/A</v>
      </c>
      <c r="M78" s="35" t="e">
        <f t="shared" si="97"/>
        <v>#N/A</v>
      </c>
      <c r="N78" s="17" t="e">
        <f t="shared" si="98"/>
        <v>#N/A</v>
      </c>
      <c r="O78" s="25" t="e">
        <f>U78/(U77+U78+U79+U80+U81+U82)*D77</f>
        <v>#N/A</v>
      </c>
      <c r="P78" s="25" t="e">
        <f>Z78/(Z77+Z78+Z79+Z80+Z81+Z82)*D78</f>
        <v>#N/A</v>
      </c>
      <c r="Q78" s="3" t="e">
        <f t="shared" si="99"/>
        <v>#N/A</v>
      </c>
      <c r="R78" s="3" t="e">
        <f t="shared" si="100"/>
        <v>#N/A</v>
      </c>
      <c r="S78" s="5" t="e">
        <f t="shared" si="101"/>
        <v>#N/A</v>
      </c>
      <c r="T78" s="20" t="e">
        <f>IF($N78&gt;0,$S78+10*$N78,0)</f>
        <v>#N/A</v>
      </c>
      <c r="U78" s="20" t="e">
        <f t="shared" si="102"/>
        <v>#N/A</v>
      </c>
      <c r="V78" s="3">
        <f t="shared" si="103"/>
        <v>1</v>
      </c>
      <c r="W78" s="3" t="e">
        <f t="shared" si="104"/>
        <v>#N/A</v>
      </c>
      <c r="X78" s="43" t="e">
        <f t="shared" si="105"/>
        <v>#N/A</v>
      </c>
      <c r="Y78" s="20" t="e">
        <f>IF($N78&gt;0,$S78+10*$N78,0)</f>
        <v>#N/A</v>
      </c>
      <c r="Z78" s="20" t="e">
        <f>IF($N78&gt;0,(($T78+$Q78*25)*$R78)^2,0)</f>
        <v>#N/A</v>
      </c>
      <c r="AA78" s="2"/>
      <c r="AB78" s="2"/>
      <c r="AC78" s="2"/>
    </row>
    <row r="79" spans="1:29" ht="11.25" hidden="1">
      <c r="A79" s="22">
        <f t="shared" si="95"/>
        <v>0</v>
      </c>
      <c r="B79" s="22">
        <f t="shared" si="95"/>
        <v>0</v>
      </c>
      <c r="C79" s="13"/>
      <c r="D79" s="19"/>
      <c r="E79" s="15"/>
      <c r="F79" s="15"/>
      <c r="G79" s="30"/>
      <c r="H79" s="30"/>
      <c r="I79" s="30"/>
      <c r="J79" s="30"/>
      <c r="K79" s="30"/>
      <c r="L79" s="35" t="e">
        <f t="shared" si="96"/>
        <v>#N/A</v>
      </c>
      <c r="M79" s="35" t="e">
        <f t="shared" si="97"/>
        <v>#N/A</v>
      </c>
      <c r="N79" s="17" t="e">
        <f t="shared" si="98"/>
        <v>#N/A</v>
      </c>
      <c r="O79" s="25" t="e">
        <f>U79/(U77+U78+U79+U80+U81+U82)*D77</f>
        <v>#N/A</v>
      </c>
      <c r="P79" s="25" t="e">
        <f>Z79/(Z77+Z78+Z79+Z80+Z81+Z82)*D78</f>
        <v>#N/A</v>
      </c>
      <c r="Q79" s="3" t="e">
        <f t="shared" si="99"/>
        <v>#N/A</v>
      </c>
      <c r="R79" s="3" t="e">
        <f t="shared" si="100"/>
        <v>#N/A</v>
      </c>
      <c r="S79" s="5" t="e">
        <f t="shared" si="101"/>
        <v>#N/A</v>
      </c>
      <c r="T79" s="20" t="e">
        <f>IF($N79&gt;0,$S79+10*$N79,0)</f>
        <v>#N/A</v>
      </c>
      <c r="U79" s="20" t="e">
        <f t="shared" si="102"/>
        <v>#N/A</v>
      </c>
      <c r="V79" s="3">
        <f t="shared" si="103"/>
        <v>1</v>
      </c>
      <c r="W79" s="3" t="e">
        <f t="shared" si="104"/>
        <v>#N/A</v>
      </c>
      <c r="X79" s="43" t="e">
        <f t="shared" si="105"/>
        <v>#N/A</v>
      </c>
      <c r="Y79" s="20" t="e">
        <f>IF($N79&gt;0,$S79+10*$N79,0)</f>
        <v>#N/A</v>
      </c>
      <c r="Z79" s="20" t="e">
        <f>IF($N79&gt;0,(($T79+$Q79*25)*$R79)^2,0)</f>
        <v>#N/A</v>
      </c>
      <c r="AA79" s="2"/>
      <c r="AB79" s="2"/>
      <c r="AC79" s="2"/>
    </row>
    <row r="80" spans="1:29" ht="11.25" hidden="1">
      <c r="A80" s="22">
        <f t="shared" si="95"/>
        <v>0</v>
      </c>
      <c r="B80" s="22">
        <f t="shared" si="95"/>
        <v>0</v>
      </c>
      <c r="C80" s="13"/>
      <c r="D80" s="19"/>
      <c r="E80" s="15"/>
      <c r="F80" s="15"/>
      <c r="G80" s="30"/>
      <c r="H80" s="30"/>
      <c r="I80" s="30"/>
      <c r="J80" s="30"/>
      <c r="K80" s="30"/>
      <c r="L80" s="35" t="e">
        <f t="shared" si="96"/>
        <v>#N/A</v>
      </c>
      <c r="M80" s="35" t="e">
        <f t="shared" si="97"/>
        <v>#N/A</v>
      </c>
      <c r="N80" s="17" t="e">
        <f t="shared" si="98"/>
        <v>#N/A</v>
      </c>
      <c r="O80" s="25" t="e">
        <f>U80/(U77+U78+U79+U80+U81+U82)*D77</f>
        <v>#N/A</v>
      </c>
      <c r="P80" s="25" t="e">
        <f>Z80/(Z77+Z78+Z79+Z80+Z81+Z82)*D78</f>
        <v>#N/A</v>
      </c>
      <c r="Q80" s="3" t="e">
        <f t="shared" si="99"/>
        <v>#N/A</v>
      </c>
      <c r="R80" s="3" t="e">
        <f t="shared" si="100"/>
        <v>#N/A</v>
      </c>
      <c r="S80" s="5" t="e">
        <f t="shared" si="101"/>
        <v>#N/A</v>
      </c>
      <c r="T80" s="20" t="e">
        <f>IF($N80&gt;0,$S80+10*$N80,0)</f>
        <v>#N/A</v>
      </c>
      <c r="U80" s="20" t="e">
        <f t="shared" si="102"/>
        <v>#N/A</v>
      </c>
      <c r="V80" s="3">
        <f t="shared" si="103"/>
        <v>1</v>
      </c>
      <c r="W80" s="3" t="e">
        <f t="shared" si="104"/>
        <v>#N/A</v>
      </c>
      <c r="X80" s="43" t="e">
        <f t="shared" si="105"/>
        <v>#N/A</v>
      </c>
      <c r="Y80" s="20" t="e">
        <f>IF($N80&gt;0,$S80+10*$N80,0)</f>
        <v>#N/A</v>
      </c>
      <c r="Z80" s="20" t="e">
        <f>IF($N80&gt;0,(($T80+$Q80*25)*$R80)^2,0)</f>
        <v>#N/A</v>
      </c>
      <c r="AA80" s="2"/>
      <c r="AB80" s="2"/>
      <c r="AC80" s="2"/>
    </row>
    <row r="81" spans="1:29" ht="11.25" hidden="1">
      <c r="A81" s="22">
        <f t="shared" si="95"/>
        <v>0</v>
      </c>
      <c r="B81" s="22">
        <f t="shared" si="95"/>
        <v>0</v>
      </c>
      <c r="C81" s="13"/>
      <c r="D81" s="19"/>
      <c r="E81" s="15"/>
      <c r="F81" s="15"/>
      <c r="G81" s="30"/>
      <c r="H81" s="30"/>
      <c r="I81" s="30"/>
      <c r="J81" s="30"/>
      <c r="K81" s="30"/>
      <c r="L81" s="35" t="e">
        <f t="shared" si="96"/>
        <v>#N/A</v>
      </c>
      <c r="M81" s="35" t="e">
        <f t="shared" si="97"/>
        <v>#N/A</v>
      </c>
      <c r="N81" s="17" t="e">
        <f t="shared" si="98"/>
        <v>#N/A</v>
      </c>
      <c r="O81" s="25" t="e">
        <f>U81/(U77+U78+U79+U80+U81+U82)*D77</f>
        <v>#N/A</v>
      </c>
      <c r="P81" s="25" t="e">
        <f>Z81/(Z77+Z78+Z79+Z80+Z81+Z82)*D78</f>
        <v>#N/A</v>
      </c>
      <c r="Q81" s="3" t="e">
        <f t="shared" si="99"/>
        <v>#N/A</v>
      </c>
      <c r="R81" s="3" t="e">
        <f t="shared" si="100"/>
        <v>#N/A</v>
      </c>
      <c r="S81" s="5" t="e">
        <f t="shared" si="101"/>
        <v>#N/A</v>
      </c>
      <c r="T81" s="20" t="e">
        <f>IF($N81&gt;0,$S81+10*$N81,0)</f>
        <v>#N/A</v>
      </c>
      <c r="U81" s="20" t="e">
        <f t="shared" si="102"/>
        <v>#N/A</v>
      </c>
      <c r="V81" s="3">
        <f t="shared" si="103"/>
        <v>1</v>
      </c>
      <c r="W81" s="3" t="e">
        <f t="shared" si="104"/>
        <v>#N/A</v>
      </c>
      <c r="X81" s="43" t="e">
        <f t="shared" si="105"/>
        <v>#N/A</v>
      </c>
      <c r="Y81" s="20" t="e">
        <f>IF($N81&gt;0,$S81+10*$N81,0)</f>
        <v>#N/A</v>
      </c>
      <c r="Z81" s="20" t="e">
        <f>IF($N81&gt;0,(($T81+$Q81*25)*$R81)^2,0)</f>
        <v>#N/A</v>
      </c>
      <c r="AA81" s="2"/>
      <c r="AB81" s="2"/>
      <c r="AC81" s="2"/>
    </row>
    <row r="82" spans="1:29" ht="11.25" hidden="1">
      <c r="A82" s="22">
        <f t="shared" si="95"/>
        <v>0</v>
      </c>
      <c r="B82" s="22">
        <f t="shared" si="95"/>
        <v>0</v>
      </c>
      <c r="C82" s="13"/>
      <c r="D82" s="19"/>
      <c r="E82" s="15"/>
      <c r="F82" s="15"/>
      <c r="G82" s="30"/>
      <c r="H82" s="30"/>
      <c r="I82" s="30"/>
      <c r="J82" s="30"/>
      <c r="K82" s="30"/>
      <c r="L82" s="35" t="e">
        <f t="shared" si="96"/>
        <v>#N/A</v>
      </c>
      <c r="M82" s="35" t="e">
        <f t="shared" si="97"/>
        <v>#N/A</v>
      </c>
      <c r="N82" s="17" t="e">
        <f t="shared" si="98"/>
        <v>#N/A</v>
      </c>
      <c r="O82" s="25" t="e">
        <f>U82/(U77+U78+U79+U80+U81+U82)*D77</f>
        <v>#N/A</v>
      </c>
      <c r="P82" s="25" t="e">
        <f>Z82/(Z77+Z78+Z79+Z80+Z81+Z82)*D78</f>
        <v>#N/A</v>
      </c>
      <c r="Q82" s="3" t="e">
        <f t="shared" si="99"/>
        <v>#N/A</v>
      </c>
      <c r="R82" s="3" t="e">
        <f t="shared" si="100"/>
        <v>#N/A</v>
      </c>
      <c r="S82" s="5" t="e">
        <f t="shared" si="101"/>
        <v>#N/A</v>
      </c>
      <c r="T82" s="20" t="e">
        <f>IF(N82&gt;0,S82+10*N82,0)</f>
        <v>#N/A</v>
      </c>
      <c r="U82" s="20" t="e">
        <f t="shared" si="102"/>
        <v>#N/A</v>
      </c>
      <c r="V82" s="3">
        <f t="shared" si="103"/>
        <v>1</v>
      </c>
      <c r="W82" s="3" t="e">
        <f t="shared" si="104"/>
        <v>#N/A</v>
      </c>
      <c r="X82" s="43" t="e">
        <f t="shared" si="105"/>
        <v>#N/A</v>
      </c>
      <c r="Y82" s="20" t="e">
        <f>IF(S82&gt;0,X82+10*S82,0)</f>
        <v>#N/A</v>
      </c>
      <c r="Z82" s="20" t="e">
        <f>IF(S82&gt;0,((Y82+V82*25)*W82)^2,0)</f>
        <v>#N/A</v>
      </c>
      <c r="AA82" s="2"/>
      <c r="AB82" s="2"/>
      <c r="AC82" s="2"/>
    </row>
    <row r="83" spans="1:29" ht="11.25" hidden="1">
      <c r="A83" s="2"/>
      <c r="B83" s="21"/>
      <c r="C83" s="2"/>
      <c r="D83" s="21"/>
      <c r="E83" s="21"/>
      <c r="F83" s="21"/>
      <c r="G83" s="27"/>
      <c r="H83" s="27"/>
      <c r="I83" s="27"/>
      <c r="J83" s="27"/>
      <c r="K83" s="27"/>
      <c r="L83" s="2"/>
      <c r="M83" s="9"/>
      <c r="N83" s="4"/>
      <c r="O83" s="3"/>
      <c r="P83" s="3"/>
      <c r="Q83" s="5"/>
      <c r="R83" s="2"/>
      <c r="S83" s="2"/>
      <c r="T83" s="2"/>
      <c r="U83" s="2"/>
      <c r="V83" s="2"/>
      <c r="W83" s="9"/>
      <c r="X83" s="9"/>
      <c r="Y83" s="2"/>
      <c r="Z83" s="2"/>
      <c r="AA83" s="2"/>
      <c r="AB83" s="2"/>
      <c r="AC83" s="2"/>
    </row>
    <row r="84" spans="1:29" ht="11.25" hidden="1">
      <c r="A84" s="23" t="s">
        <v>41</v>
      </c>
      <c r="B84" s="23" t="s">
        <v>6</v>
      </c>
      <c r="C84" s="1" t="s">
        <v>15</v>
      </c>
      <c r="D84" s="23" t="s">
        <v>14</v>
      </c>
      <c r="E84" s="23"/>
      <c r="F84" s="23"/>
      <c r="G84" s="29"/>
      <c r="H84" s="29"/>
      <c r="I84" s="29"/>
      <c r="J84" s="29"/>
      <c r="K84" s="29"/>
      <c r="L84" s="1" t="s">
        <v>6</v>
      </c>
      <c r="M84" s="10" t="s">
        <v>17</v>
      </c>
      <c r="N84" s="6" t="s">
        <v>9</v>
      </c>
      <c r="O84" s="24" t="s">
        <v>2</v>
      </c>
      <c r="P84" s="24" t="s">
        <v>3</v>
      </c>
      <c r="Q84" s="7" t="s">
        <v>16</v>
      </c>
      <c r="R84" s="7" t="s">
        <v>10</v>
      </c>
      <c r="S84" s="8" t="s">
        <v>11</v>
      </c>
      <c r="T84" s="7" t="s">
        <v>12</v>
      </c>
      <c r="U84" s="7" t="s">
        <v>13</v>
      </c>
      <c r="V84" s="7" t="s">
        <v>16</v>
      </c>
      <c r="W84" s="7" t="s">
        <v>10</v>
      </c>
      <c r="X84" s="8" t="s">
        <v>11</v>
      </c>
      <c r="Y84" s="7" t="s">
        <v>12</v>
      </c>
      <c r="Z84" s="7" t="s">
        <v>13</v>
      </c>
      <c r="AA84" s="2"/>
      <c r="AB84" s="2"/>
      <c r="AC84" s="2"/>
    </row>
    <row r="85" spans="1:29" ht="11.25" hidden="1">
      <c r="A85" s="22">
        <f aca="true" t="shared" si="106" ref="A85:B90">A77</f>
        <v>0</v>
      </c>
      <c r="B85" s="22">
        <f t="shared" si="106"/>
        <v>0</v>
      </c>
      <c r="C85" s="26" t="s">
        <v>7</v>
      </c>
      <c r="D85" s="36" t="e">
        <f>100-VLOOKUP(A84,$B$2:$M$10,11,FALSE)*100</f>
        <v>#N/A</v>
      </c>
      <c r="E85" s="23"/>
      <c r="F85" s="23"/>
      <c r="G85" s="29"/>
      <c r="H85" s="29"/>
      <c r="I85" s="29"/>
      <c r="J85" s="29"/>
      <c r="K85" s="29"/>
      <c r="L85" s="35" t="e">
        <f aca="true" t="shared" si="107" ref="L85:L90">VLOOKUP($A85,$A$21:$Q$26,2,FALSE)</f>
        <v>#N/A</v>
      </c>
      <c r="M85" s="35" t="e">
        <f aca="true" t="shared" si="108" ref="M85:M90">VLOOKUP($A85,$A$21:$Q$26,17,FALSE)</f>
        <v>#N/A</v>
      </c>
      <c r="N85" s="17" t="e">
        <f aca="true" t="shared" si="109" ref="N85:N90">VLOOKUP($A85,$A$21:$Q$26,16,FALSE)</f>
        <v>#N/A</v>
      </c>
      <c r="O85" s="25" t="e">
        <f>U85/(U85+U86+U87+U88+U89+U90)*D85</f>
        <v>#N/A</v>
      </c>
      <c r="P85" s="25" t="e">
        <f>Z85/(Z85+Z86+Z87+Z88+Z89+Z90)*D86</f>
        <v>#N/A</v>
      </c>
      <c r="Q85" s="3" t="e">
        <f aca="true" t="shared" si="110" ref="Q85:Q90">IF(L85="B",0.5,IF(L85=$C$29,0,1))</f>
        <v>#N/A</v>
      </c>
      <c r="R85" s="3" t="e">
        <f aca="true" t="shared" si="111" ref="R85:R90">IF($N85="",0,1)</f>
        <v>#N/A</v>
      </c>
      <c r="S85" s="5" t="e">
        <f aca="true" t="shared" si="112" ref="S85:S90">15*M85*R85</f>
        <v>#N/A</v>
      </c>
      <c r="T85" s="20" t="e">
        <f>IF($N85&gt;0,$S85+10*$N85,0)</f>
        <v>#N/A</v>
      </c>
      <c r="U85" s="20" t="e">
        <f aca="true" t="shared" si="113" ref="U85:U90">IF($N85&gt;0,(($T85+$Q85*25)*$R85)^2,0)</f>
        <v>#N/A</v>
      </c>
      <c r="V85" s="3">
        <f aca="true" t="shared" si="114" ref="V85:V90">IF(B85="B",0.5,IF(B85=$C$30,0,1))</f>
        <v>1</v>
      </c>
      <c r="W85" s="3" t="e">
        <f aca="true" t="shared" si="115" ref="W85:W90">IF($N85="",0,1)</f>
        <v>#N/A</v>
      </c>
      <c r="X85" s="43" t="e">
        <f aca="true" t="shared" si="116" ref="X85:X90">S85</f>
        <v>#N/A</v>
      </c>
      <c r="Y85" s="20" t="e">
        <f>IF($N85&gt;0,$S85+10*$N85,0)</f>
        <v>#N/A</v>
      </c>
      <c r="Z85" s="20" t="e">
        <f>IF($N85&gt;0,(($T85+$Q85*25)*$R85)^2,0)</f>
        <v>#N/A</v>
      </c>
      <c r="AA85" s="2"/>
      <c r="AB85" s="2"/>
      <c r="AC85" s="2"/>
    </row>
    <row r="86" spans="1:29" ht="11.25" hidden="1">
      <c r="A86" s="22">
        <f t="shared" si="106"/>
        <v>0</v>
      </c>
      <c r="B86" s="22">
        <f t="shared" si="106"/>
        <v>0</v>
      </c>
      <c r="C86" s="26" t="s">
        <v>8</v>
      </c>
      <c r="D86" s="36" t="e">
        <f>100-VLOOKUP(A84,$B$2:$M$10,12,FALSE)*100</f>
        <v>#N/A</v>
      </c>
      <c r="E86" s="23"/>
      <c r="F86" s="23"/>
      <c r="G86" s="29"/>
      <c r="H86" s="29"/>
      <c r="I86" s="29"/>
      <c r="J86" s="29"/>
      <c r="K86" s="29"/>
      <c r="L86" s="35" t="e">
        <f t="shared" si="107"/>
        <v>#N/A</v>
      </c>
      <c r="M86" s="35" t="e">
        <f t="shared" si="108"/>
        <v>#N/A</v>
      </c>
      <c r="N86" s="17" t="e">
        <f t="shared" si="109"/>
        <v>#N/A</v>
      </c>
      <c r="O86" s="25" t="e">
        <f>U86/(U85+U86+U87+U88+U89+U90)*D85</f>
        <v>#N/A</v>
      </c>
      <c r="P86" s="25" t="e">
        <f>Z86/(Z85+Z86+Z87+Z88+Z89+Z90)*D86</f>
        <v>#N/A</v>
      </c>
      <c r="Q86" s="3" t="e">
        <f t="shared" si="110"/>
        <v>#N/A</v>
      </c>
      <c r="R86" s="3" t="e">
        <f t="shared" si="111"/>
        <v>#N/A</v>
      </c>
      <c r="S86" s="5" t="e">
        <f t="shared" si="112"/>
        <v>#N/A</v>
      </c>
      <c r="T86" s="20" t="e">
        <f>IF($N86&gt;0,$S86+10*$N86,0)</f>
        <v>#N/A</v>
      </c>
      <c r="U86" s="20" t="e">
        <f t="shared" si="113"/>
        <v>#N/A</v>
      </c>
      <c r="V86" s="3">
        <f t="shared" si="114"/>
        <v>1</v>
      </c>
      <c r="W86" s="3" t="e">
        <f t="shared" si="115"/>
        <v>#N/A</v>
      </c>
      <c r="X86" s="43" t="e">
        <f t="shared" si="116"/>
        <v>#N/A</v>
      </c>
      <c r="Y86" s="20" t="e">
        <f>IF($N86&gt;0,$S86+10*$N86,0)</f>
        <v>#N/A</v>
      </c>
      <c r="Z86" s="20" t="e">
        <f>IF($N86&gt;0,(($T86+$Q86*25)*$R86)^2,0)</f>
        <v>#N/A</v>
      </c>
      <c r="AA86" s="2"/>
      <c r="AB86" s="2"/>
      <c r="AC86" s="2"/>
    </row>
    <row r="87" spans="1:29" ht="11.25" hidden="1">
      <c r="A87" s="22">
        <f t="shared" si="106"/>
        <v>0</v>
      </c>
      <c r="B87" s="22">
        <f t="shared" si="106"/>
        <v>0</v>
      </c>
      <c r="C87" s="13"/>
      <c r="D87" s="19"/>
      <c r="E87" s="15"/>
      <c r="F87" s="15"/>
      <c r="G87" s="30"/>
      <c r="H87" s="30"/>
      <c r="I87" s="30"/>
      <c r="J87" s="30"/>
      <c r="K87" s="30"/>
      <c r="L87" s="35" t="e">
        <f t="shared" si="107"/>
        <v>#N/A</v>
      </c>
      <c r="M87" s="35" t="e">
        <f t="shared" si="108"/>
        <v>#N/A</v>
      </c>
      <c r="N87" s="17" t="e">
        <f t="shared" si="109"/>
        <v>#N/A</v>
      </c>
      <c r="O87" s="25" t="e">
        <f>U87/(U85+U86+U87+U88+U89+U90)*D85</f>
        <v>#N/A</v>
      </c>
      <c r="P87" s="25" t="e">
        <f>Z87/(Z85+Z86+Z87+Z88+Z89+Z90)*D86</f>
        <v>#N/A</v>
      </c>
      <c r="Q87" s="3" t="e">
        <f t="shared" si="110"/>
        <v>#N/A</v>
      </c>
      <c r="R87" s="3" t="e">
        <f t="shared" si="111"/>
        <v>#N/A</v>
      </c>
      <c r="S87" s="5" t="e">
        <f t="shared" si="112"/>
        <v>#N/A</v>
      </c>
      <c r="T87" s="20" t="e">
        <f>IF($N87&gt;0,$S87+10*$N87,0)</f>
        <v>#N/A</v>
      </c>
      <c r="U87" s="20" t="e">
        <f t="shared" si="113"/>
        <v>#N/A</v>
      </c>
      <c r="V87" s="3">
        <f t="shared" si="114"/>
        <v>1</v>
      </c>
      <c r="W87" s="3" t="e">
        <f t="shared" si="115"/>
        <v>#N/A</v>
      </c>
      <c r="X87" s="43" t="e">
        <f t="shared" si="116"/>
        <v>#N/A</v>
      </c>
      <c r="Y87" s="20" t="e">
        <f>IF($N87&gt;0,$S87+10*$N87,0)</f>
        <v>#N/A</v>
      </c>
      <c r="Z87" s="20" t="e">
        <f>IF($N87&gt;0,(($T87+$Q87*25)*$R87)^2,0)</f>
        <v>#N/A</v>
      </c>
      <c r="AA87" s="2"/>
      <c r="AB87" s="2"/>
      <c r="AC87" s="2"/>
    </row>
    <row r="88" spans="1:29" ht="11.25" hidden="1">
      <c r="A88" s="22">
        <f t="shared" si="106"/>
        <v>0</v>
      </c>
      <c r="B88" s="22">
        <f t="shared" si="106"/>
        <v>0</v>
      </c>
      <c r="C88" s="13"/>
      <c r="D88" s="19"/>
      <c r="E88" s="15"/>
      <c r="F88" s="15"/>
      <c r="G88" s="30"/>
      <c r="H88" s="30"/>
      <c r="I88" s="30"/>
      <c r="J88" s="30"/>
      <c r="K88" s="30"/>
      <c r="L88" s="35" t="e">
        <f t="shared" si="107"/>
        <v>#N/A</v>
      </c>
      <c r="M88" s="35" t="e">
        <f t="shared" si="108"/>
        <v>#N/A</v>
      </c>
      <c r="N88" s="17" t="e">
        <f t="shared" si="109"/>
        <v>#N/A</v>
      </c>
      <c r="O88" s="25" t="e">
        <f>U88/(U85+U86+U87+U88+U89+U90)*D85</f>
        <v>#N/A</v>
      </c>
      <c r="P88" s="25" t="e">
        <f>Z88/(Z85+Z86+Z87+Z88+Z89+Z90)*D86</f>
        <v>#N/A</v>
      </c>
      <c r="Q88" s="3" t="e">
        <f t="shared" si="110"/>
        <v>#N/A</v>
      </c>
      <c r="R88" s="3" t="e">
        <f t="shared" si="111"/>
        <v>#N/A</v>
      </c>
      <c r="S88" s="5" t="e">
        <f t="shared" si="112"/>
        <v>#N/A</v>
      </c>
      <c r="T88" s="20" t="e">
        <f>IF($N88&gt;0,$S88+10*$N88,0)</f>
        <v>#N/A</v>
      </c>
      <c r="U88" s="20" t="e">
        <f t="shared" si="113"/>
        <v>#N/A</v>
      </c>
      <c r="V88" s="3">
        <f t="shared" si="114"/>
        <v>1</v>
      </c>
      <c r="W88" s="3" t="e">
        <f t="shared" si="115"/>
        <v>#N/A</v>
      </c>
      <c r="X88" s="43" t="e">
        <f t="shared" si="116"/>
        <v>#N/A</v>
      </c>
      <c r="Y88" s="20" t="e">
        <f>IF($N88&gt;0,$S88+10*$N88,0)</f>
        <v>#N/A</v>
      </c>
      <c r="Z88" s="20" t="e">
        <f>IF($N88&gt;0,(($T88+$Q88*25)*$R88)^2,0)</f>
        <v>#N/A</v>
      </c>
      <c r="AA88" s="2"/>
      <c r="AB88" s="2"/>
      <c r="AC88" s="2"/>
    </row>
    <row r="89" spans="1:29" ht="11.25" hidden="1">
      <c r="A89" s="22">
        <f t="shared" si="106"/>
        <v>0</v>
      </c>
      <c r="B89" s="22">
        <f t="shared" si="106"/>
        <v>0</v>
      </c>
      <c r="C89" s="13"/>
      <c r="D89" s="19"/>
      <c r="E89" s="15"/>
      <c r="F89" s="15"/>
      <c r="G89" s="30"/>
      <c r="H89" s="30"/>
      <c r="I89" s="30"/>
      <c r="J89" s="30"/>
      <c r="K89" s="30"/>
      <c r="L89" s="35" t="e">
        <f t="shared" si="107"/>
        <v>#N/A</v>
      </c>
      <c r="M89" s="35" t="e">
        <f t="shared" si="108"/>
        <v>#N/A</v>
      </c>
      <c r="N89" s="17" t="e">
        <f t="shared" si="109"/>
        <v>#N/A</v>
      </c>
      <c r="O89" s="25" t="e">
        <f>U89/(U85+U86+U87+U88+U89+U90)*D85</f>
        <v>#N/A</v>
      </c>
      <c r="P89" s="25" t="e">
        <f>Z89/(Z85+Z86+Z87+Z88+Z89+Z90)*D86</f>
        <v>#N/A</v>
      </c>
      <c r="Q89" s="3" t="e">
        <f t="shared" si="110"/>
        <v>#N/A</v>
      </c>
      <c r="R89" s="3" t="e">
        <f t="shared" si="111"/>
        <v>#N/A</v>
      </c>
      <c r="S89" s="5" t="e">
        <f t="shared" si="112"/>
        <v>#N/A</v>
      </c>
      <c r="T89" s="20" t="e">
        <f>IF($N89&gt;0,$S89+10*$N89,0)</f>
        <v>#N/A</v>
      </c>
      <c r="U89" s="20" t="e">
        <f t="shared" si="113"/>
        <v>#N/A</v>
      </c>
      <c r="V89" s="3">
        <f t="shared" si="114"/>
        <v>1</v>
      </c>
      <c r="W89" s="3" t="e">
        <f t="shared" si="115"/>
        <v>#N/A</v>
      </c>
      <c r="X89" s="43" t="e">
        <f t="shared" si="116"/>
        <v>#N/A</v>
      </c>
      <c r="Y89" s="20" t="e">
        <f>IF($N89&gt;0,$S89+10*$N89,0)</f>
        <v>#N/A</v>
      </c>
      <c r="Z89" s="20" t="e">
        <f>IF($N89&gt;0,(($T89+$Q89*25)*$R89)^2,0)</f>
        <v>#N/A</v>
      </c>
      <c r="AA89" s="2"/>
      <c r="AB89" s="2"/>
      <c r="AC89" s="2"/>
    </row>
    <row r="90" spans="1:29" ht="11.25" hidden="1">
      <c r="A90" s="22">
        <f t="shared" si="106"/>
        <v>0</v>
      </c>
      <c r="B90" s="22">
        <f t="shared" si="106"/>
        <v>0</v>
      </c>
      <c r="C90" s="13"/>
      <c r="D90" s="19"/>
      <c r="E90" s="15"/>
      <c r="F90" s="15"/>
      <c r="G90" s="30"/>
      <c r="H90" s="30"/>
      <c r="I90" s="30"/>
      <c r="J90" s="30"/>
      <c r="K90" s="30"/>
      <c r="L90" s="35" t="e">
        <f t="shared" si="107"/>
        <v>#N/A</v>
      </c>
      <c r="M90" s="35" t="e">
        <f t="shared" si="108"/>
        <v>#N/A</v>
      </c>
      <c r="N90" s="17" t="e">
        <f t="shared" si="109"/>
        <v>#N/A</v>
      </c>
      <c r="O90" s="25" t="e">
        <f>U90/(U85+U86+U87+U88+U89+U90)*D85</f>
        <v>#N/A</v>
      </c>
      <c r="P90" s="25" t="e">
        <f>Z90/(Z85+Z86+Z87+Z88+Z89+Z90)*D86</f>
        <v>#N/A</v>
      </c>
      <c r="Q90" s="3" t="e">
        <f t="shared" si="110"/>
        <v>#N/A</v>
      </c>
      <c r="R90" s="3" t="e">
        <f t="shared" si="111"/>
        <v>#N/A</v>
      </c>
      <c r="S90" s="5" t="e">
        <f t="shared" si="112"/>
        <v>#N/A</v>
      </c>
      <c r="T90" s="20" t="e">
        <f>IF(N90&gt;0,S90+10*N90,0)</f>
        <v>#N/A</v>
      </c>
      <c r="U90" s="20" t="e">
        <f t="shared" si="113"/>
        <v>#N/A</v>
      </c>
      <c r="V90" s="3">
        <f t="shared" si="114"/>
        <v>1</v>
      </c>
      <c r="W90" s="3" t="e">
        <f t="shared" si="115"/>
        <v>#N/A</v>
      </c>
      <c r="X90" s="43" t="e">
        <f t="shared" si="116"/>
        <v>#N/A</v>
      </c>
      <c r="Y90" s="20" t="e">
        <f>IF(S90&gt;0,X90+10*S90,0)</f>
        <v>#N/A</v>
      </c>
      <c r="Z90" s="20" t="e">
        <f>IF(S90&gt;0,((Y90+V90*25)*W90)^2,0)</f>
        <v>#N/A</v>
      </c>
      <c r="AA90" s="2"/>
      <c r="AB90" s="2"/>
      <c r="AC90" s="2"/>
    </row>
    <row r="91" spans="1:29" ht="11.25" hidden="1">
      <c r="A91" s="2"/>
      <c r="B91" s="21"/>
      <c r="C91" s="2"/>
      <c r="D91" s="21"/>
      <c r="E91" s="21"/>
      <c r="F91" s="21"/>
      <c r="G91" s="27"/>
      <c r="H91" s="27"/>
      <c r="I91" s="27"/>
      <c r="J91" s="27"/>
      <c r="K91" s="27"/>
      <c r="L91" s="2"/>
      <c r="M91" s="9"/>
      <c r="N91" s="4"/>
      <c r="O91" s="3"/>
      <c r="P91" s="3"/>
      <c r="Q91" s="5"/>
      <c r="R91" s="2"/>
      <c r="S91" s="2"/>
      <c r="T91" s="2"/>
      <c r="U91" s="2"/>
      <c r="V91" s="2"/>
      <c r="W91" s="9"/>
      <c r="X91" s="9"/>
      <c r="Y91" s="2"/>
      <c r="Z91" s="2"/>
      <c r="AA91" s="2"/>
      <c r="AB91" s="2"/>
      <c r="AC91" s="2"/>
    </row>
    <row r="92" spans="1:29" ht="11.25" hidden="1">
      <c r="A92" s="23" t="s">
        <v>52</v>
      </c>
      <c r="B92" s="23" t="s">
        <v>6</v>
      </c>
      <c r="C92" s="1" t="s">
        <v>15</v>
      </c>
      <c r="D92" s="23" t="s">
        <v>14</v>
      </c>
      <c r="E92" s="23"/>
      <c r="F92" s="23"/>
      <c r="G92" s="29"/>
      <c r="H92" s="29"/>
      <c r="I92" s="29"/>
      <c r="J92" s="29"/>
      <c r="K92" s="29"/>
      <c r="L92" s="1" t="s">
        <v>6</v>
      </c>
      <c r="M92" s="10" t="s">
        <v>17</v>
      </c>
      <c r="N92" s="6" t="s">
        <v>9</v>
      </c>
      <c r="O92" s="24" t="s">
        <v>2</v>
      </c>
      <c r="P92" s="24" t="s">
        <v>3</v>
      </c>
      <c r="Q92" s="7" t="s">
        <v>16</v>
      </c>
      <c r="R92" s="7" t="s">
        <v>10</v>
      </c>
      <c r="S92" s="8" t="s">
        <v>11</v>
      </c>
      <c r="T92" s="7" t="s">
        <v>12</v>
      </c>
      <c r="U92" s="7" t="s">
        <v>13</v>
      </c>
      <c r="V92" s="7" t="s">
        <v>16</v>
      </c>
      <c r="W92" s="7" t="s">
        <v>10</v>
      </c>
      <c r="X92" s="8" t="s">
        <v>11</v>
      </c>
      <c r="Y92" s="7" t="s">
        <v>12</v>
      </c>
      <c r="Z92" s="7" t="s">
        <v>13</v>
      </c>
      <c r="AA92" s="2"/>
      <c r="AB92" s="2"/>
      <c r="AC92" s="2"/>
    </row>
    <row r="93" spans="1:29" ht="11.25" hidden="1">
      <c r="A93" s="22">
        <f aca="true" t="shared" si="117" ref="A93:B98">A85</f>
        <v>0</v>
      </c>
      <c r="B93" s="22">
        <f t="shared" si="117"/>
        <v>0</v>
      </c>
      <c r="C93" s="26" t="s">
        <v>7</v>
      </c>
      <c r="D93" s="36" t="e">
        <f>100-VLOOKUP(A92,$B$2:$M$10,11,FALSE)*100</f>
        <v>#N/A</v>
      </c>
      <c r="E93" s="23"/>
      <c r="F93" s="23"/>
      <c r="G93" s="29"/>
      <c r="H93" s="29"/>
      <c r="I93" s="29"/>
      <c r="J93" s="29"/>
      <c r="K93" s="29"/>
      <c r="L93" s="35" t="e">
        <f aca="true" t="shared" si="118" ref="L93:L98">VLOOKUP($A93,$A$21:$Q$26,2,FALSE)</f>
        <v>#N/A</v>
      </c>
      <c r="M93" s="35" t="e">
        <f aca="true" t="shared" si="119" ref="M93:M98">VLOOKUP($A93,$A$21:$Q$26,17,FALSE)</f>
        <v>#N/A</v>
      </c>
      <c r="N93" s="17">
        <f aca="true" t="shared" si="120" ref="N93:N98">IF(V21="N",0,1)</f>
        <v>1</v>
      </c>
      <c r="O93" s="25" t="e">
        <f>U93/(U93+U94+U95+U96+U97+U98)*D93</f>
        <v>#N/A</v>
      </c>
      <c r="P93" s="25" t="e">
        <f>Z93/(Z93+Z94+Z95+Z96+Z97+Z98)*D94</f>
        <v>#N/A</v>
      </c>
      <c r="Q93" s="3" t="e">
        <f aca="true" t="shared" si="121" ref="Q93:Q98">IF(L93="B",0.5,IF(L93=$C$29,0,1))</f>
        <v>#N/A</v>
      </c>
      <c r="R93" s="3">
        <f aca="true" t="shared" si="122" ref="R93:R98">IF($N93="",0,1)</f>
        <v>1</v>
      </c>
      <c r="S93" s="5" t="e">
        <f aca="true" t="shared" si="123" ref="S93:S98">15*M93*R93</f>
        <v>#N/A</v>
      </c>
      <c r="T93" s="20" t="e">
        <f>IF($N93&gt;0,$S93+10*$N93,0)</f>
        <v>#N/A</v>
      </c>
      <c r="U93" s="20" t="e">
        <f aca="true" t="shared" si="124" ref="U93:U98">IF($N93&gt;0,(($T93+$Q93*25)*$R93)^2,0)</f>
        <v>#N/A</v>
      </c>
      <c r="V93" s="3">
        <f aca="true" t="shared" si="125" ref="V93:V98">IF(B93="B",0.5,IF(B93=$C$30,0,1))</f>
        <v>1</v>
      </c>
      <c r="W93" s="3">
        <f aca="true" t="shared" si="126" ref="W93:W98">IF($N93="",0,1)</f>
        <v>1</v>
      </c>
      <c r="X93" s="43" t="e">
        <f aca="true" t="shared" si="127" ref="X93:X98">S93</f>
        <v>#N/A</v>
      </c>
      <c r="Y93" s="20" t="e">
        <f>IF($N93&gt;0,$S93+10*$N93,0)</f>
        <v>#N/A</v>
      </c>
      <c r="Z93" s="20" t="e">
        <f>IF($N93&gt;0,(($T93+$Q93*25)*$R93)^2,0)</f>
        <v>#N/A</v>
      </c>
      <c r="AA93" s="2"/>
      <c r="AB93" s="2"/>
      <c r="AC93" s="2"/>
    </row>
    <row r="94" spans="1:29" ht="11.25" hidden="1">
      <c r="A94" s="22">
        <f t="shared" si="117"/>
        <v>0</v>
      </c>
      <c r="B94" s="22">
        <f t="shared" si="117"/>
        <v>0</v>
      </c>
      <c r="C94" s="26" t="s">
        <v>8</v>
      </c>
      <c r="D94" s="36" t="e">
        <f>100-VLOOKUP(A92,$B$2:$M$10,12,FALSE)*100</f>
        <v>#N/A</v>
      </c>
      <c r="E94" s="23"/>
      <c r="F94" s="23"/>
      <c r="G94" s="29"/>
      <c r="H94" s="29"/>
      <c r="I94" s="29"/>
      <c r="J94" s="29"/>
      <c r="K94" s="29"/>
      <c r="L94" s="35" t="e">
        <f t="shared" si="118"/>
        <v>#N/A</v>
      </c>
      <c r="M94" s="35" t="e">
        <f t="shared" si="119"/>
        <v>#N/A</v>
      </c>
      <c r="N94" s="17">
        <f t="shared" si="120"/>
        <v>1</v>
      </c>
      <c r="O94" s="25" t="e">
        <f>U94/(U93+U94+U95+U96+U97+U98)*D93</f>
        <v>#N/A</v>
      </c>
      <c r="P94" s="25" t="e">
        <f>Z94/(Z93+Z94+Z95+Z96+Z97+Z98)*D94</f>
        <v>#N/A</v>
      </c>
      <c r="Q94" s="3" t="e">
        <f t="shared" si="121"/>
        <v>#N/A</v>
      </c>
      <c r="R94" s="3">
        <f t="shared" si="122"/>
        <v>1</v>
      </c>
      <c r="S94" s="5" t="e">
        <f t="shared" si="123"/>
        <v>#N/A</v>
      </c>
      <c r="T94" s="20" t="e">
        <f>IF($N94&gt;0,$S94+10*$N94,0)</f>
        <v>#N/A</v>
      </c>
      <c r="U94" s="20" t="e">
        <f t="shared" si="124"/>
        <v>#N/A</v>
      </c>
      <c r="V94" s="3">
        <f t="shared" si="125"/>
        <v>1</v>
      </c>
      <c r="W94" s="3">
        <f t="shared" si="126"/>
        <v>1</v>
      </c>
      <c r="X94" s="43" t="e">
        <f t="shared" si="127"/>
        <v>#N/A</v>
      </c>
      <c r="Y94" s="20" t="e">
        <f>IF($N94&gt;0,$S94+10*$N94,0)</f>
        <v>#N/A</v>
      </c>
      <c r="Z94" s="20" t="e">
        <f>IF($N94&gt;0,(($T94+$Q94*25)*$R94)^2,0)</f>
        <v>#N/A</v>
      </c>
      <c r="AA94" s="2"/>
      <c r="AB94" s="2"/>
      <c r="AC94" s="2"/>
    </row>
    <row r="95" spans="1:29" ht="11.25" hidden="1">
      <c r="A95" s="22">
        <f t="shared" si="117"/>
        <v>0</v>
      </c>
      <c r="B95" s="22">
        <f t="shared" si="117"/>
        <v>0</v>
      </c>
      <c r="C95" s="13"/>
      <c r="D95" s="19"/>
      <c r="E95" s="15"/>
      <c r="F95" s="15"/>
      <c r="G95" s="30"/>
      <c r="H95" s="30"/>
      <c r="I95" s="30"/>
      <c r="J95" s="30"/>
      <c r="K95" s="30"/>
      <c r="L95" s="35" t="e">
        <f t="shared" si="118"/>
        <v>#N/A</v>
      </c>
      <c r="M95" s="35" t="e">
        <f t="shared" si="119"/>
        <v>#N/A</v>
      </c>
      <c r="N95" s="17">
        <f t="shared" si="120"/>
        <v>1</v>
      </c>
      <c r="O95" s="25" t="e">
        <f>U95/(U93+U94+U95+U96+U97+U98)*D93</f>
        <v>#N/A</v>
      </c>
      <c r="P95" s="25" t="e">
        <f>Z95/(Z93+Z94+Z95+Z96+Z97+Z98)*D94</f>
        <v>#N/A</v>
      </c>
      <c r="Q95" s="3" t="e">
        <f t="shared" si="121"/>
        <v>#N/A</v>
      </c>
      <c r="R95" s="3">
        <f t="shared" si="122"/>
        <v>1</v>
      </c>
      <c r="S95" s="5" t="e">
        <f t="shared" si="123"/>
        <v>#N/A</v>
      </c>
      <c r="T95" s="20" t="e">
        <f>IF($N95&gt;0,$S95+10*$N95,0)</f>
        <v>#N/A</v>
      </c>
      <c r="U95" s="20" t="e">
        <f t="shared" si="124"/>
        <v>#N/A</v>
      </c>
      <c r="V95" s="3">
        <f t="shared" si="125"/>
        <v>1</v>
      </c>
      <c r="W95" s="3">
        <f t="shared" si="126"/>
        <v>1</v>
      </c>
      <c r="X95" s="43" t="e">
        <f t="shared" si="127"/>
        <v>#N/A</v>
      </c>
      <c r="Y95" s="20" t="e">
        <f>IF($N95&gt;0,$S95+10*$N95,0)</f>
        <v>#N/A</v>
      </c>
      <c r="Z95" s="20" t="e">
        <f>IF($N95&gt;0,(($T95+$Q95*25)*$R95)^2,0)</f>
        <v>#N/A</v>
      </c>
      <c r="AA95" s="2"/>
      <c r="AB95" s="2"/>
      <c r="AC95" s="2"/>
    </row>
    <row r="96" spans="1:29" ht="11.25" hidden="1">
      <c r="A96" s="22">
        <f t="shared" si="117"/>
        <v>0</v>
      </c>
      <c r="B96" s="22">
        <f t="shared" si="117"/>
        <v>0</v>
      </c>
      <c r="C96" s="13"/>
      <c r="D96" s="19"/>
      <c r="E96" s="15"/>
      <c r="F96" s="15"/>
      <c r="G96" s="30"/>
      <c r="H96" s="30"/>
      <c r="I96" s="30"/>
      <c r="J96" s="30"/>
      <c r="K96" s="30"/>
      <c r="L96" s="35" t="e">
        <f t="shared" si="118"/>
        <v>#N/A</v>
      </c>
      <c r="M96" s="35" t="e">
        <f t="shared" si="119"/>
        <v>#N/A</v>
      </c>
      <c r="N96" s="17">
        <f t="shared" si="120"/>
        <v>1</v>
      </c>
      <c r="O96" s="25" t="e">
        <f>U96/(U93+U94+U95+U96+U97+U98)*D93</f>
        <v>#N/A</v>
      </c>
      <c r="P96" s="25" t="e">
        <f>Z96/(Z93+Z94+Z95+Z96+Z97+Z98)*D94</f>
        <v>#N/A</v>
      </c>
      <c r="Q96" s="3" t="e">
        <f t="shared" si="121"/>
        <v>#N/A</v>
      </c>
      <c r="R96" s="3">
        <f t="shared" si="122"/>
        <v>1</v>
      </c>
      <c r="S96" s="5" t="e">
        <f t="shared" si="123"/>
        <v>#N/A</v>
      </c>
      <c r="T96" s="20" t="e">
        <f>IF($N96&gt;0,$S96+10*$N96,0)</f>
        <v>#N/A</v>
      </c>
      <c r="U96" s="20" t="e">
        <f t="shared" si="124"/>
        <v>#N/A</v>
      </c>
      <c r="V96" s="3">
        <f t="shared" si="125"/>
        <v>1</v>
      </c>
      <c r="W96" s="3">
        <f t="shared" si="126"/>
        <v>1</v>
      </c>
      <c r="X96" s="43" t="e">
        <f t="shared" si="127"/>
        <v>#N/A</v>
      </c>
      <c r="Y96" s="20" t="e">
        <f>IF($N96&gt;0,$S96+10*$N96,0)</f>
        <v>#N/A</v>
      </c>
      <c r="Z96" s="20" t="e">
        <f>IF($N96&gt;0,(($T96+$Q96*25)*$R96)^2,0)</f>
        <v>#N/A</v>
      </c>
      <c r="AA96" s="2"/>
      <c r="AB96" s="2"/>
      <c r="AC96" s="2"/>
    </row>
    <row r="97" spans="1:29" ht="11.25" hidden="1">
      <c r="A97" s="22">
        <f t="shared" si="117"/>
        <v>0</v>
      </c>
      <c r="B97" s="22">
        <f t="shared" si="117"/>
        <v>0</v>
      </c>
      <c r="C97" s="13"/>
      <c r="D97" s="19"/>
      <c r="E97" s="15"/>
      <c r="F97" s="15"/>
      <c r="G97" s="30"/>
      <c r="H97" s="30"/>
      <c r="I97" s="30"/>
      <c r="J97" s="30"/>
      <c r="K97" s="30"/>
      <c r="L97" s="35" t="e">
        <f t="shared" si="118"/>
        <v>#N/A</v>
      </c>
      <c r="M97" s="35" t="e">
        <f t="shared" si="119"/>
        <v>#N/A</v>
      </c>
      <c r="N97" s="17">
        <f t="shared" si="120"/>
        <v>1</v>
      </c>
      <c r="O97" s="25" t="e">
        <f>U97/(U93+U94+U95+U96+U97+U98)*D93</f>
        <v>#N/A</v>
      </c>
      <c r="P97" s="25" t="e">
        <f>Z97/(Z93+Z94+Z95+Z96+Z97+Z98)*D94</f>
        <v>#N/A</v>
      </c>
      <c r="Q97" s="3" t="e">
        <f t="shared" si="121"/>
        <v>#N/A</v>
      </c>
      <c r="R97" s="3">
        <f t="shared" si="122"/>
        <v>1</v>
      </c>
      <c r="S97" s="5" t="e">
        <f t="shared" si="123"/>
        <v>#N/A</v>
      </c>
      <c r="T97" s="20" t="e">
        <f>IF($N97&gt;0,$S97+10*$N97,0)</f>
        <v>#N/A</v>
      </c>
      <c r="U97" s="20" t="e">
        <f t="shared" si="124"/>
        <v>#N/A</v>
      </c>
      <c r="V97" s="3">
        <f t="shared" si="125"/>
        <v>1</v>
      </c>
      <c r="W97" s="3">
        <f t="shared" si="126"/>
        <v>1</v>
      </c>
      <c r="X97" s="43" t="e">
        <f t="shared" si="127"/>
        <v>#N/A</v>
      </c>
      <c r="Y97" s="20" t="e">
        <f>IF($N97&gt;0,$S97+10*$N97,0)</f>
        <v>#N/A</v>
      </c>
      <c r="Z97" s="20" t="e">
        <f>IF($N97&gt;0,(($T97+$Q97*25)*$R97)^2,0)</f>
        <v>#N/A</v>
      </c>
      <c r="AA97" s="2"/>
      <c r="AB97" s="2"/>
      <c r="AC97" s="2"/>
    </row>
    <row r="98" spans="1:29" ht="11.25" hidden="1">
      <c r="A98" s="22">
        <f t="shared" si="117"/>
        <v>0</v>
      </c>
      <c r="B98" s="22">
        <f t="shared" si="117"/>
        <v>0</v>
      </c>
      <c r="C98" s="13"/>
      <c r="D98" s="19"/>
      <c r="E98" s="15"/>
      <c r="F98" s="15"/>
      <c r="G98" s="30"/>
      <c r="H98" s="30"/>
      <c r="I98" s="30"/>
      <c r="J98" s="30"/>
      <c r="K98" s="30"/>
      <c r="L98" s="35" t="e">
        <f t="shared" si="118"/>
        <v>#N/A</v>
      </c>
      <c r="M98" s="35" t="e">
        <f t="shared" si="119"/>
        <v>#N/A</v>
      </c>
      <c r="N98" s="17">
        <f t="shared" si="120"/>
        <v>1</v>
      </c>
      <c r="O98" s="25" t="e">
        <f>U98/(U93+U94+U95+U96+U97+U98)*D93</f>
        <v>#N/A</v>
      </c>
      <c r="P98" s="25" t="e">
        <f>Z98/(Z93+Z94+Z95+Z96+Z97+Z98)*D94</f>
        <v>#N/A</v>
      </c>
      <c r="Q98" s="3" t="e">
        <f t="shared" si="121"/>
        <v>#N/A</v>
      </c>
      <c r="R98" s="3">
        <f t="shared" si="122"/>
        <v>1</v>
      </c>
      <c r="S98" s="5" t="e">
        <f t="shared" si="123"/>
        <v>#N/A</v>
      </c>
      <c r="T98" s="20" t="e">
        <f>IF(N98&gt;0,S98+10*N98,0)</f>
        <v>#N/A</v>
      </c>
      <c r="U98" s="20" t="e">
        <f t="shared" si="124"/>
        <v>#N/A</v>
      </c>
      <c r="V98" s="3">
        <f t="shared" si="125"/>
        <v>1</v>
      </c>
      <c r="W98" s="3">
        <f t="shared" si="126"/>
        <v>1</v>
      </c>
      <c r="X98" s="43" t="e">
        <f t="shared" si="127"/>
        <v>#N/A</v>
      </c>
      <c r="Y98" s="20" t="e">
        <f>IF(S98&gt;0,X98+10*S98,0)</f>
        <v>#N/A</v>
      </c>
      <c r="Z98" s="20" t="e">
        <f>IF(S98&gt;0,((Y98+V98*25)*W98)^2,0)</f>
        <v>#N/A</v>
      </c>
      <c r="AA98" s="2"/>
      <c r="AB98" s="2"/>
      <c r="AC98" s="2"/>
    </row>
    <row r="99" ht="11.25">
      <c r="N99" s="58"/>
    </row>
    <row r="100" spans="1:14" ht="11.25">
      <c r="A100" s="81" t="s">
        <v>53</v>
      </c>
      <c r="N100" s="58"/>
    </row>
    <row r="101" spans="1:14" ht="11.25">
      <c r="A101" s="81" t="s">
        <v>54</v>
      </c>
      <c r="N101" s="58"/>
    </row>
    <row r="102" ht="11.25">
      <c r="N102" s="58"/>
    </row>
    <row r="103" spans="1:14" ht="11.25">
      <c r="A103" s="81" t="s">
        <v>63</v>
      </c>
      <c r="N103" s="58"/>
    </row>
    <row r="104" spans="1:14" ht="11.25">
      <c r="A104" s="81" t="s">
        <v>64</v>
      </c>
      <c r="N104" s="58"/>
    </row>
    <row r="105" ht="11.25">
      <c r="N105" s="58"/>
    </row>
    <row r="106" spans="1:14" ht="11.25">
      <c r="A106" s="81" t="s">
        <v>65</v>
      </c>
      <c r="N106" s="58"/>
    </row>
    <row r="107" ht="11.25">
      <c r="N107" s="58"/>
    </row>
    <row r="108" ht="11.25">
      <c r="N108" s="58"/>
    </row>
    <row r="109" ht="11.25">
      <c r="N109" s="58"/>
    </row>
    <row r="110" ht="11.25">
      <c r="N110" s="58"/>
    </row>
    <row r="111" ht="11.25">
      <c r="N111" s="58"/>
    </row>
    <row r="112" ht="11.25">
      <c r="N112" s="58"/>
    </row>
    <row r="113" ht="11.25">
      <c r="N113" s="58"/>
    </row>
    <row r="114" ht="11.25">
      <c r="N114" s="58"/>
    </row>
    <row r="115" ht="11.25">
      <c r="N115" s="58"/>
    </row>
    <row r="116" ht="11.25">
      <c r="N116" s="58"/>
    </row>
    <row r="117" ht="11.25">
      <c r="N117" s="58"/>
    </row>
    <row r="118" ht="11.25">
      <c r="N118" s="58"/>
    </row>
    <row r="119" ht="11.25">
      <c r="N119" s="58"/>
    </row>
    <row r="120" ht="11.25">
      <c r="N120" s="58"/>
    </row>
    <row r="121" ht="11.25">
      <c r="N121" s="58"/>
    </row>
    <row r="122" ht="11.25">
      <c r="N122" s="58"/>
    </row>
    <row r="123" ht="11.25">
      <c r="N123" s="58"/>
    </row>
    <row r="124" ht="11.25">
      <c r="N124" s="58"/>
    </row>
    <row r="125" ht="11.25">
      <c r="N125" s="58"/>
    </row>
    <row r="126" ht="11.25">
      <c r="N126" s="58"/>
    </row>
    <row r="127" ht="11.25">
      <c r="N127" s="58"/>
    </row>
    <row r="128" ht="11.25">
      <c r="N128" s="58"/>
    </row>
    <row r="129" ht="11.25">
      <c r="N129" s="58"/>
    </row>
    <row r="130" ht="11.25">
      <c r="N130" s="58"/>
    </row>
    <row r="131" ht="11.25">
      <c r="N131" s="58"/>
    </row>
    <row r="132" ht="11.25">
      <c r="N132" s="58"/>
    </row>
    <row r="133" ht="11.25">
      <c r="N133" s="58"/>
    </row>
    <row r="134" ht="11.25">
      <c r="N134" s="58"/>
    </row>
    <row r="135" ht="11.25">
      <c r="N135" s="58"/>
    </row>
    <row r="136" ht="11.25">
      <c r="N136" s="58"/>
    </row>
    <row r="137" ht="11.25">
      <c r="N137" s="58"/>
    </row>
    <row r="138" ht="11.25">
      <c r="N138" s="58"/>
    </row>
    <row r="139" ht="11.25">
      <c r="N139" s="58"/>
    </row>
    <row r="140" ht="11.25">
      <c r="N140" s="58"/>
    </row>
    <row r="141" ht="11.25">
      <c r="N141" s="58"/>
    </row>
    <row r="142" ht="11.25">
      <c r="N142" s="58"/>
    </row>
    <row r="143" ht="11.25">
      <c r="N143" s="58"/>
    </row>
    <row r="144" ht="11.25">
      <c r="N144" s="58"/>
    </row>
    <row r="145" ht="11.25">
      <c r="N145" s="58"/>
    </row>
    <row r="146" ht="11.25">
      <c r="N146" s="58"/>
    </row>
    <row r="147" ht="11.25">
      <c r="N147" s="58"/>
    </row>
    <row r="148" ht="11.25">
      <c r="N148" s="58"/>
    </row>
    <row r="149" ht="11.25">
      <c r="N149" s="58"/>
    </row>
    <row r="150" ht="11.25">
      <c r="N150" s="58"/>
    </row>
    <row r="151" ht="11.25">
      <c r="N151" s="58"/>
    </row>
    <row r="152" ht="11.25">
      <c r="N152" s="58"/>
    </row>
    <row r="153" ht="11.25">
      <c r="N153" s="58"/>
    </row>
    <row r="154" ht="11.25">
      <c r="N154" s="58"/>
    </row>
    <row r="155" ht="11.25">
      <c r="N155" s="58"/>
    </row>
    <row r="156" ht="11.25">
      <c r="N156" s="58"/>
    </row>
    <row r="157" ht="11.25">
      <c r="N157" s="58"/>
    </row>
    <row r="158" ht="11.25">
      <c r="N158" s="58"/>
    </row>
    <row r="159" ht="11.25">
      <c r="N159" s="58"/>
    </row>
    <row r="160" ht="11.25">
      <c r="N160" s="58"/>
    </row>
    <row r="161" ht="11.25">
      <c r="N161" s="58"/>
    </row>
    <row r="162" ht="11.25">
      <c r="N162" s="58"/>
    </row>
    <row r="163" ht="11.25">
      <c r="N163" s="58"/>
    </row>
    <row r="164" ht="11.25">
      <c r="N164" s="58"/>
    </row>
    <row r="165" ht="11.25">
      <c r="N165" s="58"/>
    </row>
    <row r="166" ht="11.25">
      <c r="N166" s="58"/>
    </row>
    <row r="167" ht="11.25">
      <c r="N167" s="58"/>
    </row>
    <row r="168" ht="11.25">
      <c r="N168" s="58"/>
    </row>
    <row r="169" ht="11.25">
      <c r="N169" s="58"/>
    </row>
    <row r="170" ht="11.25">
      <c r="N170" s="58"/>
    </row>
    <row r="171" ht="11.25">
      <c r="N171" s="58"/>
    </row>
    <row r="172" ht="11.25">
      <c r="N172" s="58"/>
    </row>
    <row r="173" ht="11.25">
      <c r="N173" s="58"/>
    </row>
    <row r="174" ht="11.25">
      <c r="N174" s="58"/>
    </row>
    <row r="175" ht="11.25">
      <c r="N175" s="58"/>
    </row>
    <row r="176" ht="11.25">
      <c r="N176" s="58"/>
    </row>
    <row r="177" ht="11.25">
      <c r="N177" s="58"/>
    </row>
    <row r="178" ht="11.25">
      <c r="N178" s="58"/>
    </row>
    <row r="179" ht="11.25">
      <c r="N179" s="58"/>
    </row>
    <row r="180" ht="11.25">
      <c r="N180" s="58"/>
    </row>
    <row r="181" ht="11.25">
      <c r="N181" s="58"/>
    </row>
    <row r="182" ht="11.25">
      <c r="N182" s="58"/>
    </row>
    <row r="183" ht="11.25">
      <c r="N183" s="58"/>
    </row>
    <row r="184" ht="11.25">
      <c r="N184" s="58"/>
    </row>
    <row r="185" ht="11.25">
      <c r="N185" s="58"/>
    </row>
    <row r="186" ht="11.25">
      <c r="N186" s="58"/>
    </row>
    <row r="187" ht="11.25">
      <c r="N187" s="58"/>
    </row>
    <row r="188" ht="11.25">
      <c r="N188" s="58"/>
    </row>
    <row r="189" ht="11.25">
      <c r="N189" s="58"/>
    </row>
    <row r="190" ht="11.25">
      <c r="N190" s="58"/>
    </row>
    <row r="191" ht="11.25">
      <c r="N191" s="58"/>
    </row>
    <row r="192" ht="11.25">
      <c r="N192" s="58"/>
    </row>
    <row r="193" ht="11.25">
      <c r="N193" s="58"/>
    </row>
    <row r="194" ht="11.25">
      <c r="N194" s="58"/>
    </row>
    <row r="195" ht="11.25">
      <c r="N195" s="58"/>
    </row>
    <row r="196" ht="11.25">
      <c r="N196" s="58"/>
    </row>
    <row r="197" ht="11.25">
      <c r="N197" s="58"/>
    </row>
    <row r="198" ht="11.25">
      <c r="N198" s="58"/>
    </row>
    <row r="199" ht="11.25">
      <c r="N199" s="58"/>
    </row>
    <row r="200" ht="11.25">
      <c r="N200" s="58"/>
    </row>
    <row r="201" ht="11.25">
      <c r="N201" s="58"/>
    </row>
    <row r="202" ht="11.25">
      <c r="N202" s="58"/>
    </row>
    <row r="203" ht="11.25">
      <c r="N203" s="58"/>
    </row>
    <row r="204" ht="11.25">
      <c r="N204" s="58"/>
    </row>
    <row r="205" ht="11.25">
      <c r="N205" s="58"/>
    </row>
    <row r="206" ht="11.25">
      <c r="N206" s="58"/>
    </row>
    <row r="207" ht="11.25">
      <c r="N207" s="58"/>
    </row>
    <row r="208" ht="11.25">
      <c r="N208" s="58"/>
    </row>
    <row r="209" ht="11.25">
      <c r="N209" s="58"/>
    </row>
    <row r="210" ht="11.25">
      <c r="N210" s="58"/>
    </row>
    <row r="211" ht="11.25">
      <c r="N211" s="58"/>
    </row>
    <row r="212" ht="11.25">
      <c r="N212" s="58"/>
    </row>
    <row r="213" ht="11.25">
      <c r="N213" s="58"/>
    </row>
    <row r="214" ht="11.25">
      <c r="N214" s="58"/>
    </row>
    <row r="215" ht="11.25">
      <c r="N215" s="58"/>
    </row>
    <row r="216" ht="11.25">
      <c r="N216" s="58"/>
    </row>
    <row r="217" ht="11.25">
      <c r="N217" s="58"/>
    </row>
    <row r="218" ht="11.25">
      <c r="N218" s="58"/>
    </row>
    <row r="219" ht="11.25">
      <c r="N219" s="58"/>
    </row>
    <row r="220" ht="11.25">
      <c r="N220" s="58"/>
    </row>
    <row r="221" ht="11.25">
      <c r="N221" s="58"/>
    </row>
    <row r="222" ht="11.25">
      <c r="N222" s="58"/>
    </row>
    <row r="223" ht="11.25">
      <c r="N223" s="58"/>
    </row>
    <row r="224" ht="11.25">
      <c r="N224" s="58"/>
    </row>
    <row r="225" ht="11.25">
      <c r="N225" s="58"/>
    </row>
    <row r="226" ht="11.25">
      <c r="N226" s="58"/>
    </row>
    <row r="227" ht="11.25">
      <c r="N227" s="58"/>
    </row>
    <row r="228" ht="11.25">
      <c r="N228" s="58"/>
    </row>
    <row r="229" ht="11.25">
      <c r="N229" s="58"/>
    </row>
    <row r="230" ht="11.25">
      <c r="N230" s="58"/>
    </row>
    <row r="231" ht="11.25">
      <c r="N231" s="58"/>
    </row>
    <row r="232" ht="11.25">
      <c r="N232" s="58"/>
    </row>
    <row r="233" ht="11.25">
      <c r="N233" s="58"/>
    </row>
    <row r="234" ht="11.25">
      <c r="N234" s="58"/>
    </row>
    <row r="235" ht="11.25">
      <c r="N235" s="58"/>
    </row>
    <row r="236" ht="11.25">
      <c r="N236" s="58"/>
    </row>
    <row r="237" ht="11.25">
      <c r="N237" s="58"/>
    </row>
    <row r="238" ht="11.25">
      <c r="N238" s="58"/>
    </row>
    <row r="239" ht="11.25">
      <c r="N239" s="58"/>
    </row>
    <row r="240" ht="11.25">
      <c r="N240" s="58"/>
    </row>
    <row r="241" ht="11.25">
      <c r="N241" s="58"/>
    </row>
    <row r="242" ht="11.25">
      <c r="N242" s="58"/>
    </row>
    <row r="243" ht="11.25">
      <c r="N243" s="58"/>
    </row>
    <row r="244" ht="11.25">
      <c r="N244" s="58"/>
    </row>
    <row r="245" ht="11.25">
      <c r="N245" s="58"/>
    </row>
    <row r="246" ht="11.25">
      <c r="N246" s="58"/>
    </row>
    <row r="247" ht="11.25">
      <c r="N247" s="58"/>
    </row>
    <row r="248" ht="11.25">
      <c r="N248" s="58"/>
    </row>
    <row r="249" ht="11.25">
      <c r="N249" s="58"/>
    </row>
    <row r="250" ht="11.25">
      <c r="N250" s="58"/>
    </row>
    <row r="251" ht="11.25">
      <c r="N251" s="58"/>
    </row>
    <row r="252" ht="11.25">
      <c r="N252" s="58"/>
    </row>
    <row r="253" ht="11.25">
      <c r="N253" s="58"/>
    </row>
    <row r="254" ht="11.25">
      <c r="N254" s="58"/>
    </row>
    <row r="255" ht="11.25">
      <c r="N255" s="58"/>
    </row>
    <row r="256" ht="11.25">
      <c r="N256" s="58"/>
    </row>
    <row r="257" ht="11.25">
      <c r="N257" s="58"/>
    </row>
    <row r="258" ht="11.25">
      <c r="N258" s="58"/>
    </row>
    <row r="259" ht="11.25">
      <c r="N259" s="58"/>
    </row>
    <row r="260" ht="11.25">
      <c r="N260" s="58"/>
    </row>
    <row r="261" ht="11.25">
      <c r="N261" s="58"/>
    </row>
    <row r="262" ht="11.25">
      <c r="N262" s="58"/>
    </row>
    <row r="263" ht="11.25">
      <c r="N263" s="58"/>
    </row>
    <row r="264" ht="11.25">
      <c r="N264" s="58"/>
    </row>
    <row r="265" ht="11.25">
      <c r="N265" s="58"/>
    </row>
    <row r="266" ht="11.25">
      <c r="N266" s="58"/>
    </row>
    <row r="267" ht="11.25">
      <c r="N267" s="58"/>
    </row>
    <row r="268" ht="11.25">
      <c r="N268" s="58"/>
    </row>
    <row r="269" ht="11.25">
      <c r="N269" s="58"/>
    </row>
    <row r="270" ht="11.25">
      <c r="N270" s="58"/>
    </row>
    <row r="271" ht="11.25">
      <c r="N271" s="58"/>
    </row>
    <row r="272" ht="11.25">
      <c r="N272" s="58"/>
    </row>
    <row r="273" ht="11.25">
      <c r="N273" s="58"/>
    </row>
    <row r="274" ht="11.25">
      <c r="N274" s="58"/>
    </row>
    <row r="275" ht="11.25">
      <c r="N275" s="58"/>
    </row>
    <row r="276" ht="11.25">
      <c r="N276" s="58"/>
    </row>
    <row r="277" ht="11.25">
      <c r="N277" s="58"/>
    </row>
    <row r="278" ht="11.25">
      <c r="N278" s="58"/>
    </row>
    <row r="279" ht="11.25">
      <c r="N279" s="58"/>
    </row>
    <row r="280" ht="11.25">
      <c r="N280" s="58"/>
    </row>
    <row r="281" ht="11.25">
      <c r="N281" s="58"/>
    </row>
    <row r="282" ht="11.25">
      <c r="N282" s="58"/>
    </row>
    <row r="283" ht="11.25">
      <c r="N283" s="58"/>
    </row>
    <row r="284" ht="11.25">
      <c r="N284" s="58"/>
    </row>
    <row r="285" ht="11.25">
      <c r="N285" s="58"/>
    </row>
    <row r="286" ht="11.25">
      <c r="N286" s="58"/>
    </row>
    <row r="287" ht="11.25">
      <c r="N287" s="58"/>
    </row>
    <row r="288" ht="11.25">
      <c r="N288" s="58"/>
    </row>
    <row r="289" ht="11.25">
      <c r="N289" s="58"/>
    </row>
    <row r="290" ht="11.25">
      <c r="N290" s="58"/>
    </row>
    <row r="291" ht="11.25">
      <c r="N291" s="58"/>
    </row>
    <row r="292" ht="11.25">
      <c r="N292" s="58"/>
    </row>
    <row r="293" ht="11.25">
      <c r="N293" s="58"/>
    </row>
    <row r="294" ht="11.25">
      <c r="N294" s="58"/>
    </row>
    <row r="295" ht="11.25">
      <c r="N295" s="58"/>
    </row>
    <row r="296" ht="11.25">
      <c r="N296" s="58"/>
    </row>
    <row r="297" ht="11.25">
      <c r="N297" s="58"/>
    </row>
    <row r="298" ht="11.25">
      <c r="N298" s="58"/>
    </row>
    <row r="299" ht="11.25">
      <c r="N299" s="58"/>
    </row>
    <row r="300" ht="11.25">
      <c r="N300" s="58"/>
    </row>
    <row r="301" ht="11.25">
      <c r="N301" s="58"/>
    </row>
    <row r="302" ht="11.25">
      <c r="N302" s="58"/>
    </row>
    <row r="303" ht="11.25">
      <c r="N303" s="58"/>
    </row>
    <row r="304" ht="11.25">
      <c r="N304" s="58"/>
    </row>
    <row r="305" ht="11.25">
      <c r="N305" s="58"/>
    </row>
    <row r="306" ht="11.25">
      <c r="N306" s="58"/>
    </row>
    <row r="307" ht="11.25">
      <c r="N307" s="58"/>
    </row>
    <row r="308" ht="11.25">
      <c r="N308" s="58"/>
    </row>
    <row r="309" ht="11.25">
      <c r="N309" s="58"/>
    </row>
    <row r="310" ht="11.25">
      <c r="N310" s="58"/>
    </row>
    <row r="311" ht="11.25">
      <c r="N311" s="58"/>
    </row>
    <row r="312" ht="11.25">
      <c r="N312" s="58"/>
    </row>
    <row r="313" ht="11.25">
      <c r="N313" s="58"/>
    </row>
    <row r="314" ht="11.25">
      <c r="N314" s="58"/>
    </row>
    <row r="315" ht="11.25">
      <c r="N315" s="58"/>
    </row>
    <row r="316" ht="11.25">
      <c r="N316" s="58"/>
    </row>
    <row r="317" ht="11.25">
      <c r="N317" s="58"/>
    </row>
    <row r="318" ht="11.25">
      <c r="N318" s="58"/>
    </row>
    <row r="319" ht="11.25">
      <c r="N319" s="58"/>
    </row>
    <row r="320" ht="11.25">
      <c r="N320" s="58"/>
    </row>
    <row r="321" ht="11.25">
      <c r="N321" s="58"/>
    </row>
    <row r="322" ht="11.25">
      <c r="N322" s="58"/>
    </row>
    <row r="323" ht="11.25">
      <c r="N323" s="58"/>
    </row>
    <row r="324" ht="11.25">
      <c r="N324" s="58"/>
    </row>
    <row r="325" ht="11.25">
      <c r="N325" s="58"/>
    </row>
    <row r="326" ht="11.25">
      <c r="N326" s="58"/>
    </row>
    <row r="327" ht="11.25">
      <c r="N327" s="58"/>
    </row>
    <row r="328" ht="11.25">
      <c r="N328" s="58"/>
    </row>
    <row r="329" ht="11.25">
      <c r="N329" s="58"/>
    </row>
    <row r="330" ht="11.25">
      <c r="N330" s="58"/>
    </row>
    <row r="331" ht="11.25">
      <c r="N331" s="58"/>
    </row>
    <row r="332" ht="11.25">
      <c r="N332" s="58"/>
    </row>
    <row r="333" ht="11.25">
      <c r="N333" s="58"/>
    </row>
    <row r="334" ht="11.25">
      <c r="N334" s="58"/>
    </row>
    <row r="335" ht="11.25">
      <c r="N335" s="58"/>
    </row>
    <row r="336" ht="11.25">
      <c r="N336" s="58"/>
    </row>
    <row r="337" ht="11.25">
      <c r="N337" s="58"/>
    </row>
    <row r="338" ht="11.25">
      <c r="N338" s="58"/>
    </row>
    <row r="339" ht="11.25">
      <c r="N339" s="58"/>
    </row>
    <row r="340" ht="11.25">
      <c r="N340" s="58"/>
    </row>
    <row r="341" ht="11.25">
      <c r="N341" s="58"/>
    </row>
    <row r="342" ht="11.25">
      <c r="N342" s="58"/>
    </row>
    <row r="343" ht="11.25">
      <c r="N343" s="58"/>
    </row>
    <row r="344" ht="11.25">
      <c r="N344" s="58"/>
    </row>
    <row r="345" ht="11.25">
      <c r="N345" s="58"/>
    </row>
    <row r="346" ht="11.25">
      <c r="N346" s="58"/>
    </row>
    <row r="347" ht="11.25">
      <c r="N347" s="58"/>
    </row>
    <row r="348" ht="11.25">
      <c r="N348" s="58"/>
    </row>
    <row r="349" ht="11.25">
      <c r="N349" s="58"/>
    </row>
    <row r="350" ht="11.25">
      <c r="N350" s="58"/>
    </row>
    <row r="351" ht="11.25">
      <c r="N351" s="58"/>
    </row>
    <row r="352" ht="11.25">
      <c r="N352" s="58"/>
    </row>
    <row r="353" ht="11.25">
      <c r="N353" s="58"/>
    </row>
    <row r="354" ht="11.25">
      <c r="N354" s="58"/>
    </row>
    <row r="355" ht="11.25">
      <c r="N355" s="58"/>
    </row>
    <row r="356" ht="11.25">
      <c r="N356" s="58"/>
    </row>
    <row r="357" ht="11.25">
      <c r="N357" s="58"/>
    </row>
    <row r="358" ht="11.25">
      <c r="N358" s="58"/>
    </row>
    <row r="359" ht="11.25">
      <c r="N359" s="58"/>
    </row>
    <row r="360" ht="11.25">
      <c r="N360" s="58"/>
    </row>
    <row r="361" ht="11.25">
      <c r="N361" s="58"/>
    </row>
    <row r="362" ht="11.25">
      <c r="N362" s="58"/>
    </row>
    <row r="363" ht="11.25">
      <c r="N363" s="58"/>
    </row>
    <row r="364" ht="11.25">
      <c r="N364" s="58"/>
    </row>
    <row r="365" ht="11.25">
      <c r="N365" s="58"/>
    </row>
    <row r="366" ht="11.25">
      <c r="N366" s="58"/>
    </row>
    <row r="367" ht="11.25">
      <c r="N367" s="58"/>
    </row>
    <row r="368" ht="11.25">
      <c r="N368" s="58"/>
    </row>
    <row r="369" ht="11.25">
      <c r="N369" s="58"/>
    </row>
    <row r="370" ht="11.25">
      <c r="N370" s="58"/>
    </row>
    <row r="371" ht="11.25">
      <c r="N371" s="58"/>
    </row>
    <row r="372" ht="11.25">
      <c r="N372" s="58"/>
    </row>
    <row r="373" ht="11.25">
      <c r="N373" s="58"/>
    </row>
    <row r="374" ht="11.25">
      <c r="N374" s="58"/>
    </row>
    <row r="375" ht="11.25">
      <c r="N375" s="58"/>
    </row>
    <row r="376" ht="11.25">
      <c r="N376" s="58"/>
    </row>
    <row r="377" ht="11.25">
      <c r="N377" s="58"/>
    </row>
    <row r="378" ht="11.25">
      <c r="N378" s="58"/>
    </row>
    <row r="379" ht="11.25">
      <c r="N379" s="58"/>
    </row>
    <row r="380" ht="11.25">
      <c r="N380" s="58"/>
    </row>
    <row r="381" ht="11.25">
      <c r="N381" s="58"/>
    </row>
    <row r="382" ht="11.25">
      <c r="N382" s="58"/>
    </row>
    <row r="383" ht="11.25">
      <c r="N383" s="58"/>
    </row>
    <row r="384" ht="11.25">
      <c r="N384" s="58"/>
    </row>
    <row r="385" ht="11.25">
      <c r="N385" s="58"/>
    </row>
    <row r="386" ht="11.25">
      <c r="N386" s="58"/>
    </row>
    <row r="387" ht="11.25">
      <c r="N387" s="58"/>
    </row>
    <row r="388" ht="11.25">
      <c r="N388" s="58"/>
    </row>
    <row r="389" ht="11.25">
      <c r="N389" s="58"/>
    </row>
    <row r="390" ht="11.25">
      <c r="N390" s="58"/>
    </row>
    <row r="391" ht="11.25">
      <c r="N391" s="58"/>
    </row>
    <row r="392" ht="11.25">
      <c r="N392" s="58"/>
    </row>
    <row r="393" ht="11.25">
      <c r="N393" s="58"/>
    </row>
    <row r="394" ht="11.25">
      <c r="N394" s="58"/>
    </row>
    <row r="395" ht="11.25">
      <c r="N395" s="58"/>
    </row>
    <row r="396" ht="11.25">
      <c r="N396" s="58"/>
    </row>
    <row r="397" ht="11.25">
      <c r="N397" s="58"/>
    </row>
    <row r="398" ht="11.25">
      <c r="N398" s="58"/>
    </row>
    <row r="399" ht="11.25">
      <c r="N399" s="58"/>
    </row>
    <row r="400" ht="11.25">
      <c r="N400" s="58"/>
    </row>
    <row r="401" ht="11.25">
      <c r="N401" s="58"/>
    </row>
    <row r="402" ht="11.25">
      <c r="N402" s="58"/>
    </row>
    <row r="403" ht="11.25">
      <c r="N403" s="58"/>
    </row>
    <row r="404" ht="11.25">
      <c r="N404" s="58"/>
    </row>
    <row r="405" ht="11.25">
      <c r="N405" s="58"/>
    </row>
    <row r="406" ht="11.25">
      <c r="N406" s="58"/>
    </row>
    <row r="407" ht="11.25">
      <c r="N407" s="58"/>
    </row>
    <row r="408" ht="11.25">
      <c r="N408" s="58"/>
    </row>
    <row r="409" ht="11.25">
      <c r="N409" s="58"/>
    </row>
    <row r="410" ht="11.25">
      <c r="N410" s="58"/>
    </row>
    <row r="411" ht="11.25">
      <c r="N411" s="58"/>
    </row>
    <row r="412" ht="11.25">
      <c r="N412" s="58"/>
    </row>
    <row r="413" ht="11.25">
      <c r="N413" s="58"/>
    </row>
    <row r="414" ht="11.25">
      <c r="N414" s="58"/>
    </row>
    <row r="415" ht="11.25">
      <c r="N415" s="58"/>
    </row>
    <row r="416" ht="11.25">
      <c r="N416" s="58"/>
    </row>
    <row r="417" ht="11.25">
      <c r="N417" s="58"/>
    </row>
    <row r="418" ht="11.25">
      <c r="N418" s="58"/>
    </row>
    <row r="419" ht="11.25">
      <c r="N419" s="58"/>
    </row>
    <row r="420" ht="11.25">
      <c r="N420" s="58"/>
    </row>
    <row r="421" ht="11.25">
      <c r="N421" s="58"/>
    </row>
    <row r="422" ht="11.25">
      <c r="N422" s="58"/>
    </row>
    <row r="423" ht="11.25">
      <c r="N423" s="58"/>
    </row>
    <row r="424" ht="11.25">
      <c r="N424" s="58"/>
    </row>
    <row r="425" ht="11.25">
      <c r="N425" s="58"/>
    </row>
    <row r="426" ht="11.25">
      <c r="N426" s="58"/>
    </row>
    <row r="427" ht="11.25">
      <c r="N427" s="58"/>
    </row>
    <row r="428" ht="11.25">
      <c r="N428" s="58"/>
    </row>
    <row r="429" ht="11.25">
      <c r="N429" s="58"/>
    </row>
    <row r="430" ht="11.25">
      <c r="N430" s="58"/>
    </row>
    <row r="431" ht="11.25">
      <c r="N431" s="58"/>
    </row>
    <row r="432" ht="11.25">
      <c r="N432" s="58"/>
    </row>
    <row r="433" ht="11.25">
      <c r="N433" s="58"/>
    </row>
    <row r="434" ht="11.25">
      <c r="N434" s="58"/>
    </row>
    <row r="435" ht="11.25">
      <c r="N435" s="58"/>
    </row>
    <row r="436" ht="11.25">
      <c r="N436" s="58"/>
    </row>
    <row r="437" ht="11.25">
      <c r="N437" s="58"/>
    </row>
    <row r="438" ht="11.25">
      <c r="N438" s="58"/>
    </row>
    <row r="439" ht="11.25">
      <c r="N439" s="58"/>
    </row>
    <row r="440" ht="11.25">
      <c r="N440" s="58"/>
    </row>
    <row r="441" ht="11.25">
      <c r="N441" s="58"/>
    </row>
    <row r="442" ht="11.25">
      <c r="N442" s="58"/>
    </row>
    <row r="443" ht="11.25">
      <c r="N443" s="58"/>
    </row>
    <row r="444" ht="11.25">
      <c r="N444" s="58"/>
    </row>
    <row r="445" ht="11.25">
      <c r="N445" s="58"/>
    </row>
    <row r="446" ht="11.25">
      <c r="N446" s="58"/>
    </row>
    <row r="447" ht="11.25">
      <c r="N447" s="58"/>
    </row>
    <row r="448" ht="11.25">
      <c r="N448" s="58"/>
    </row>
    <row r="449" ht="11.25">
      <c r="N449" s="58"/>
    </row>
    <row r="450" ht="11.25">
      <c r="N450" s="58"/>
    </row>
    <row r="451" ht="11.25">
      <c r="N451" s="58"/>
    </row>
    <row r="452" ht="11.25">
      <c r="N452" s="58"/>
    </row>
    <row r="453" ht="11.25">
      <c r="N453" s="58"/>
    </row>
    <row r="454" ht="11.25">
      <c r="N454" s="58"/>
    </row>
    <row r="455" ht="11.25">
      <c r="N455" s="58"/>
    </row>
    <row r="456" ht="11.25">
      <c r="N456" s="58"/>
    </row>
    <row r="457" ht="11.25">
      <c r="N457" s="58"/>
    </row>
    <row r="458" ht="11.25">
      <c r="N458" s="58"/>
    </row>
    <row r="459" ht="11.25">
      <c r="N459" s="58"/>
    </row>
    <row r="460" ht="11.25">
      <c r="N460" s="58"/>
    </row>
    <row r="461" ht="11.25">
      <c r="N461" s="58"/>
    </row>
    <row r="462" ht="11.25">
      <c r="N462" s="58"/>
    </row>
    <row r="463" ht="11.25">
      <c r="N463" s="58"/>
    </row>
    <row r="464" ht="11.25">
      <c r="N464" s="58"/>
    </row>
    <row r="465" ht="11.25">
      <c r="N465" s="58"/>
    </row>
    <row r="466" ht="11.25">
      <c r="N466" s="58"/>
    </row>
    <row r="467" ht="11.25">
      <c r="N467" s="58"/>
    </row>
    <row r="468" ht="11.25">
      <c r="N468" s="58"/>
    </row>
    <row r="469" ht="11.25">
      <c r="N469" s="58"/>
    </row>
    <row r="470" ht="11.25">
      <c r="N470" s="58"/>
    </row>
    <row r="471" ht="11.25">
      <c r="N471" s="58"/>
    </row>
    <row r="472" ht="11.25">
      <c r="N472" s="58"/>
    </row>
    <row r="473" ht="11.25">
      <c r="N473" s="58"/>
    </row>
    <row r="474" ht="11.25">
      <c r="N474" s="58"/>
    </row>
    <row r="475" ht="11.25">
      <c r="N475" s="58"/>
    </row>
    <row r="476" ht="11.25">
      <c r="N476" s="58"/>
    </row>
  </sheetData>
  <sheetProtection/>
  <printOptions/>
  <pageMargins left="0.75" right="0.75" top="1" bottom="1" header="0.5" footer="0.5"/>
  <pageSetup horizontalDpi="4800" verticalDpi="48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6"/>
  <sheetViews>
    <sheetView zoomScalePageLayoutView="0" workbookViewId="0" topLeftCell="A1">
      <selection activeCell="N110" sqref="N110"/>
    </sheetView>
  </sheetViews>
  <sheetFormatPr defaultColWidth="9.33203125" defaultRowHeight="11.25"/>
  <cols>
    <col min="1" max="1" width="19.16015625" style="54" customWidth="1"/>
    <col min="2" max="2" width="6" style="55" customWidth="1"/>
    <col min="3" max="3" width="6" style="54" customWidth="1"/>
    <col min="4" max="4" width="6" style="55" customWidth="1"/>
    <col min="5" max="6" width="5.5" style="55" hidden="1" customWidth="1"/>
    <col min="7" max="7" width="6" style="56" customWidth="1"/>
    <col min="8" max="11" width="5.5" style="56" hidden="1" customWidth="1"/>
    <col min="12" max="12" width="6" style="54" customWidth="1"/>
    <col min="13" max="13" width="6" style="57" customWidth="1"/>
    <col min="14" max="16" width="6" style="54" customWidth="1"/>
    <col min="17" max="17" width="6" style="59" customWidth="1"/>
    <col min="18" max="21" width="5.5" style="54" hidden="1" customWidth="1"/>
    <col min="22" max="22" width="6" style="54" customWidth="1"/>
    <col min="23" max="24" width="6" style="57" customWidth="1"/>
    <col min="25" max="29" width="6" style="54" customWidth="1"/>
    <col min="30" max="16384" width="9.33203125" style="54" customWidth="1"/>
  </cols>
  <sheetData>
    <row r="1" spans="1:24" ht="11.25">
      <c r="A1" s="79" t="s">
        <v>0</v>
      </c>
      <c r="B1" s="80" t="s">
        <v>30</v>
      </c>
      <c r="C1" s="50" t="s">
        <v>4</v>
      </c>
      <c r="D1" s="54" t="s">
        <v>1</v>
      </c>
      <c r="E1" s="57" t="s">
        <v>4</v>
      </c>
      <c r="F1" s="57" t="s">
        <v>44</v>
      </c>
      <c r="G1" s="83" t="s">
        <v>62</v>
      </c>
      <c r="H1" s="56" t="s">
        <v>42</v>
      </c>
      <c r="I1" s="56" t="s">
        <v>43</v>
      </c>
      <c r="J1" s="56" t="s">
        <v>45</v>
      </c>
      <c r="L1" s="84"/>
      <c r="M1" s="84"/>
      <c r="N1" s="59"/>
      <c r="R1" s="2"/>
      <c r="S1" s="2"/>
      <c r="T1" s="2"/>
      <c r="U1" s="2"/>
      <c r="W1" s="50" t="s">
        <v>25</v>
      </c>
      <c r="X1" s="50" t="s">
        <v>55</v>
      </c>
    </row>
    <row r="2" spans="1:24" ht="11.25">
      <c r="A2" s="14" t="s">
        <v>19</v>
      </c>
      <c r="B2" s="22" t="s">
        <v>35</v>
      </c>
      <c r="C2" s="12">
        <v>134</v>
      </c>
      <c r="D2" s="58">
        <f aca="true" t="shared" si="0" ref="D2:D9">IF((C2+((162-C2)*0))/162*100&gt;100,100,(C2+((162-C2)*0))/162*100)</f>
        <v>82.71604938271605</v>
      </c>
      <c r="E2" s="58">
        <f aca="true" t="shared" si="1" ref="E2:E10">162*(D2/100)</f>
        <v>134</v>
      </c>
      <c r="F2" s="62">
        <f aca="true" t="shared" si="2" ref="F2:F10">E2/162</f>
        <v>0.8271604938271605</v>
      </c>
      <c r="G2" s="28" t="s">
        <v>7</v>
      </c>
      <c r="H2" s="63">
        <f aca="true" t="shared" si="3" ref="H2:H10">IF($G2="R",$F2*0.98,IF($G2="L",$F2*1.08,IF($G2="B",$F2*1)))</f>
        <v>0.8106172839506173</v>
      </c>
      <c r="I2" s="63">
        <f aca="true" t="shared" si="4" ref="I2:I10">IF($G2="R",$F2*1.04,IF($G2="L",$F2*0.96,$F2*1))</f>
        <v>0.860246913580247</v>
      </c>
      <c r="J2" s="63">
        <f aca="true" t="shared" si="5" ref="J2:J10">MAX(H2:I2)</f>
        <v>0.860246913580247</v>
      </c>
      <c r="K2" s="63"/>
      <c r="L2" s="62">
        <f aca="true" t="shared" si="6" ref="L2:L10">IF(J2&gt;1,1/J2*H2,H2)</f>
        <v>0.8106172839506173</v>
      </c>
      <c r="M2" s="62">
        <f aca="true" t="shared" si="7" ref="M2:M10">IF(J2&gt;1,1/J2*I2,J2)</f>
        <v>0.860246913580247</v>
      </c>
      <c r="N2" s="59"/>
      <c r="R2" s="2"/>
      <c r="S2" s="2"/>
      <c r="T2" s="2"/>
      <c r="U2" s="2"/>
      <c r="V2" s="14" t="s">
        <v>26</v>
      </c>
      <c r="W2" s="12">
        <v>31</v>
      </c>
      <c r="X2" s="42">
        <f>IF(100-((W2/32)*100)&lt;0,0,100-((W2/32)*100))</f>
        <v>3.125</v>
      </c>
    </row>
    <row r="3" spans="1:24" ht="11.25">
      <c r="A3" s="14" t="s">
        <v>23</v>
      </c>
      <c r="B3" s="22" t="s">
        <v>36</v>
      </c>
      <c r="C3" s="12">
        <v>151</v>
      </c>
      <c r="D3" s="58">
        <f t="shared" si="0"/>
        <v>93.20987654320987</v>
      </c>
      <c r="E3" s="58">
        <f t="shared" si="1"/>
        <v>151</v>
      </c>
      <c r="F3" s="62">
        <f t="shared" si="2"/>
        <v>0.9320987654320988</v>
      </c>
      <c r="G3" s="28" t="s">
        <v>7</v>
      </c>
      <c r="H3" s="63">
        <f t="shared" si="3"/>
        <v>0.9134567901234568</v>
      </c>
      <c r="I3" s="63">
        <f t="shared" si="4"/>
        <v>0.9693827160493828</v>
      </c>
      <c r="J3" s="63">
        <f t="shared" si="5"/>
        <v>0.9693827160493828</v>
      </c>
      <c r="K3" s="63"/>
      <c r="L3" s="62">
        <f t="shared" si="6"/>
        <v>0.9134567901234568</v>
      </c>
      <c r="M3" s="62">
        <f t="shared" si="7"/>
        <v>0.9693827160493828</v>
      </c>
      <c r="N3" s="59"/>
      <c r="R3" s="2"/>
      <c r="S3" s="2"/>
      <c r="T3" s="2"/>
      <c r="U3" s="2"/>
      <c r="V3" s="14" t="s">
        <v>27</v>
      </c>
      <c r="W3" s="12">
        <v>33</v>
      </c>
      <c r="X3" s="42">
        <f>IF(100-((W3/32)*100)&lt;0,0,100-((W3/32)*100))</f>
        <v>0</v>
      </c>
    </row>
    <row r="4" spans="1:24" ht="11.25">
      <c r="A4" s="14" t="s">
        <v>20</v>
      </c>
      <c r="B4" s="22" t="s">
        <v>37</v>
      </c>
      <c r="C4" s="12">
        <v>141</v>
      </c>
      <c r="D4" s="58">
        <f t="shared" si="0"/>
        <v>87.03703703703704</v>
      </c>
      <c r="E4" s="58">
        <f t="shared" si="1"/>
        <v>141</v>
      </c>
      <c r="F4" s="62">
        <f t="shared" si="2"/>
        <v>0.8703703703703703</v>
      </c>
      <c r="G4" s="28" t="s">
        <v>7</v>
      </c>
      <c r="H4" s="63">
        <f t="shared" si="3"/>
        <v>0.8529629629629629</v>
      </c>
      <c r="I4" s="63">
        <f t="shared" si="4"/>
        <v>0.9051851851851852</v>
      </c>
      <c r="J4" s="63">
        <f t="shared" si="5"/>
        <v>0.9051851851851852</v>
      </c>
      <c r="K4" s="63"/>
      <c r="L4" s="62">
        <f t="shared" si="6"/>
        <v>0.8529629629629629</v>
      </c>
      <c r="M4" s="62">
        <f t="shared" si="7"/>
        <v>0.9051851851851852</v>
      </c>
      <c r="N4" s="59"/>
      <c r="R4" s="2"/>
      <c r="S4" s="2"/>
      <c r="T4" s="2"/>
      <c r="U4" s="2"/>
      <c r="V4" s="14" t="s">
        <v>24</v>
      </c>
      <c r="W4" s="12">
        <v>22</v>
      </c>
      <c r="X4" s="42">
        <f>IF(100-((W4/32)*100)&lt;0,0,100-((W4/32)*100))</f>
        <v>31.25</v>
      </c>
    </row>
    <row r="5" spans="1:24" ht="11.25">
      <c r="A5" s="14" t="s">
        <v>31</v>
      </c>
      <c r="B5" s="22" t="s">
        <v>38</v>
      </c>
      <c r="C5" s="12">
        <v>143</v>
      </c>
      <c r="D5" s="58">
        <f t="shared" si="0"/>
        <v>88.27160493827161</v>
      </c>
      <c r="E5" s="58">
        <f t="shared" si="1"/>
        <v>143</v>
      </c>
      <c r="F5" s="62">
        <f t="shared" si="2"/>
        <v>0.8827160493827161</v>
      </c>
      <c r="G5" s="28" t="s">
        <v>7</v>
      </c>
      <c r="H5" s="63">
        <f t="shared" si="3"/>
        <v>0.8650617283950618</v>
      </c>
      <c r="I5" s="63">
        <f t="shared" si="4"/>
        <v>0.9180246913580248</v>
      </c>
      <c r="J5" s="63">
        <f t="shared" si="5"/>
        <v>0.9180246913580248</v>
      </c>
      <c r="K5" s="63"/>
      <c r="L5" s="62">
        <f t="shared" si="6"/>
        <v>0.8650617283950618</v>
      </c>
      <c r="M5" s="62">
        <f t="shared" si="7"/>
        <v>0.9180246913580248</v>
      </c>
      <c r="N5" s="59"/>
      <c r="R5" s="2"/>
      <c r="S5" s="2"/>
      <c r="T5" s="2"/>
      <c r="U5" s="2"/>
      <c r="V5" s="14" t="s">
        <v>28</v>
      </c>
      <c r="W5" s="12">
        <v>32</v>
      </c>
      <c r="X5" s="42">
        <f>IF(100-((W5/32)*100)&lt;0,0,100-((W5/32)*100))</f>
        <v>0</v>
      </c>
    </row>
    <row r="6" spans="1:24" ht="11.25">
      <c r="A6" s="14" t="s">
        <v>22</v>
      </c>
      <c r="B6" s="22" t="s">
        <v>39</v>
      </c>
      <c r="C6" s="12">
        <v>143</v>
      </c>
      <c r="D6" s="58">
        <f t="shared" si="0"/>
        <v>88.27160493827161</v>
      </c>
      <c r="E6" s="58">
        <f t="shared" si="1"/>
        <v>143</v>
      </c>
      <c r="F6" s="62">
        <f t="shared" si="2"/>
        <v>0.8827160493827161</v>
      </c>
      <c r="G6" s="28" t="s">
        <v>7</v>
      </c>
      <c r="H6" s="63">
        <f t="shared" si="3"/>
        <v>0.8650617283950618</v>
      </c>
      <c r="I6" s="63">
        <f t="shared" si="4"/>
        <v>0.9180246913580248</v>
      </c>
      <c r="J6" s="63">
        <f t="shared" si="5"/>
        <v>0.9180246913580248</v>
      </c>
      <c r="K6" s="63"/>
      <c r="L6" s="62">
        <f t="shared" si="6"/>
        <v>0.8650617283950618</v>
      </c>
      <c r="M6" s="62">
        <f t="shared" si="7"/>
        <v>0.9180246913580248</v>
      </c>
      <c r="N6" s="59"/>
      <c r="R6" s="2"/>
      <c r="S6" s="2"/>
      <c r="T6" s="2"/>
      <c r="U6" s="2"/>
      <c r="V6" s="14" t="s">
        <v>29</v>
      </c>
      <c r="W6" s="12">
        <v>28</v>
      </c>
      <c r="X6" s="42">
        <f>IF(100-((W6/32)*100)&lt;0,0,100-((W6/32)*100))</f>
        <v>12.5</v>
      </c>
    </row>
    <row r="7" spans="1:24" ht="11.25">
      <c r="A7" s="14" t="s">
        <v>18</v>
      </c>
      <c r="B7" s="22" t="s">
        <v>40</v>
      </c>
      <c r="C7" s="12">
        <v>156</v>
      </c>
      <c r="D7" s="58">
        <f t="shared" si="0"/>
        <v>96.29629629629629</v>
      </c>
      <c r="E7" s="58">
        <f t="shared" si="1"/>
        <v>156</v>
      </c>
      <c r="F7" s="62">
        <f t="shared" si="2"/>
        <v>0.9629629629629629</v>
      </c>
      <c r="G7" s="28" t="s">
        <v>8</v>
      </c>
      <c r="H7" s="63">
        <f t="shared" si="3"/>
        <v>1.04</v>
      </c>
      <c r="I7" s="63">
        <f t="shared" si="4"/>
        <v>0.9244444444444444</v>
      </c>
      <c r="J7" s="63">
        <f t="shared" si="5"/>
        <v>1.04</v>
      </c>
      <c r="K7" s="63"/>
      <c r="L7" s="62">
        <f t="shared" si="6"/>
        <v>1</v>
      </c>
      <c r="M7" s="62">
        <f t="shared" si="7"/>
        <v>0.8888888888888887</v>
      </c>
      <c r="N7" s="59"/>
      <c r="R7" s="2"/>
      <c r="S7" s="2"/>
      <c r="T7" s="2"/>
      <c r="U7" s="2"/>
      <c r="V7" s="60"/>
      <c r="W7" s="61"/>
      <c r="X7" s="64"/>
    </row>
    <row r="8" spans="1:24" ht="11.25">
      <c r="A8" s="14" t="s">
        <v>32</v>
      </c>
      <c r="B8" s="22" t="s">
        <v>41</v>
      </c>
      <c r="C8" s="12">
        <v>154</v>
      </c>
      <c r="D8" s="58">
        <f t="shared" si="0"/>
        <v>95.06172839506173</v>
      </c>
      <c r="E8" s="58">
        <f t="shared" si="1"/>
        <v>154.00000000000003</v>
      </c>
      <c r="F8" s="62">
        <f t="shared" si="2"/>
        <v>0.9506172839506175</v>
      </c>
      <c r="G8" s="28" t="s">
        <v>7</v>
      </c>
      <c r="H8" s="63">
        <f t="shared" si="3"/>
        <v>0.9316049382716052</v>
      </c>
      <c r="I8" s="63">
        <f t="shared" si="4"/>
        <v>0.9886419753086423</v>
      </c>
      <c r="J8" s="63">
        <f t="shared" si="5"/>
        <v>0.9886419753086423</v>
      </c>
      <c r="K8" s="63"/>
      <c r="L8" s="62">
        <f t="shared" si="6"/>
        <v>0.9316049382716052</v>
      </c>
      <c r="M8" s="62">
        <f t="shared" si="7"/>
        <v>0.9886419753086423</v>
      </c>
      <c r="N8" s="59"/>
      <c r="R8" s="2"/>
      <c r="S8" s="2"/>
      <c r="T8" s="2"/>
      <c r="U8" s="2"/>
      <c r="V8" s="60"/>
      <c r="W8" s="61"/>
      <c r="X8" s="64"/>
    </row>
    <row r="9" spans="1:21" ht="11.25">
      <c r="A9" s="14" t="s">
        <v>33</v>
      </c>
      <c r="B9" s="22" t="s">
        <v>34</v>
      </c>
      <c r="C9" s="12">
        <v>108</v>
      </c>
      <c r="D9" s="58">
        <f t="shared" si="0"/>
        <v>66.66666666666666</v>
      </c>
      <c r="E9" s="58">
        <f t="shared" si="1"/>
        <v>107.99999999999997</v>
      </c>
      <c r="F9" s="62">
        <f t="shared" si="2"/>
        <v>0.6666666666666665</v>
      </c>
      <c r="G9" s="28" t="s">
        <v>7</v>
      </c>
      <c r="H9" s="63">
        <f t="shared" si="3"/>
        <v>0.6533333333333332</v>
      </c>
      <c r="I9" s="63">
        <f t="shared" si="4"/>
        <v>0.6933333333333332</v>
      </c>
      <c r="J9" s="63">
        <f t="shared" si="5"/>
        <v>0.6933333333333332</v>
      </c>
      <c r="K9" s="63"/>
      <c r="L9" s="62">
        <f t="shared" si="6"/>
        <v>0.6533333333333332</v>
      </c>
      <c r="M9" s="62">
        <f t="shared" si="7"/>
        <v>0.6933333333333332</v>
      </c>
      <c r="N9" s="59"/>
      <c r="R9" s="2"/>
      <c r="S9" s="2"/>
      <c r="T9" s="2"/>
      <c r="U9" s="2"/>
    </row>
    <row r="10" spans="1:21" ht="11.25">
      <c r="A10" s="14" t="s">
        <v>58</v>
      </c>
      <c r="B10" s="22" t="s">
        <v>52</v>
      </c>
      <c r="C10" s="12">
        <v>130</v>
      </c>
      <c r="D10" s="58">
        <f>IF((C10+((162-C10)*0))/162*100&gt;100,100,(C10+((162-C10)*0))/162*100)*0.975</f>
        <v>78.24074074074073</v>
      </c>
      <c r="E10" s="58">
        <f t="shared" si="1"/>
        <v>126.74999999999999</v>
      </c>
      <c r="F10" s="62">
        <f t="shared" si="2"/>
        <v>0.7824074074074073</v>
      </c>
      <c r="G10" s="28" t="s">
        <v>7</v>
      </c>
      <c r="H10" s="63">
        <f t="shared" si="3"/>
        <v>0.7667592592592591</v>
      </c>
      <c r="I10" s="63">
        <f t="shared" si="4"/>
        <v>0.8137037037037036</v>
      </c>
      <c r="J10" s="63">
        <f t="shared" si="5"/>
        <v>0.8137037037037036</v>
      </c>
      <c r="K10" s="63"/>
      <c r="L10" s="62">
        <f t="shared" si="6"/>
        <v>0.7667592592592591</v>
      </c>
      <c r="M10" s="62">
        <f t="shared" si="7"/>
        <v>0.8137037037037036</v>
      </c>
      <c r="N10" s="59"/>
      <c r="R10" s="2"/>
      <c r="S10" s="2"/>
      <c r="T10" s="2"/>
      <c r="U10" s="2"/>
    </row>
    <row r="11" spans="1:25" ht="11.25">
      <c r="A11" s="60"/>
      <c r="B11" s="65"/>
      <c r="C11" s="66"/>
      <c r="D11" s="65"/>
      <c r="E11" s="65"/>
      <c r="F11" s="65"/>
      <c r="G11" s="67"/>
      <c r="H11" s="67"/>
      <c r="I11" s="67"/>
      <c r="J11" s="67"/>
      <c r="K11" s="67"/>
      <c r="L11" s="82" t="s">
        <v>56</v>
      </c>
      <c r="M11" s="68"/>
      <c r="N11" s="69"/>
      <c r="O11" s="70"/>
      <c r="P11" s="70"/>
      <c r="Q11" s="71"/>
      <c r="R11" s="37"/>
      <c r="S11" s="37"/>
      <c r="T11" s="37"/>
      <c r="U11" s="2"/>
      <c r="Y11" s="82" t="s">
        <v>57</v>
      </c>
    </row>
    <row r="12" spans="1:29" ht="11.25">
      <c r="A12" s="51" t="s">
        <v>5</v>
      </c>
      <c r="B12" s="48" t="s">
        <v>34</v>
      </c>
      <c r="C12" s="48" t="s">
        <v>39</v>
      </c>
      <c r="D12" s="48" t="s">
        <v>37</v>
      </c>
      <c r="E12" s="48"/>
      <c r="F12" s="48"/>
      <c r="G12" s="48" t="s">
        <v>38</v>
      </c>
      <c r="H12" s="48"/>
      <c r="I12" s="48"/>
      <c r="J12" s="48"/>
      <c r="K12" s="48"/>
      <c r="L12" s="48" t="s">
        <v>40</v>
      </c>
      <c r="M12" s="48" t="s">
        <v>35</v>
      </c>
      <c r="N12" s="48" t="s">
        <v>36</v>
      </c>
      <c r="O12" s="48" t="s">
        <v>41</v>
      </c>
      <c r="P12" s="48" t="s">
        <v>52</v>
      </c>
      <c r="Q12" s="48" t="s">
        <v>34</v>
      </c>
      <c r="R12" s="48"/>
      <c r="S12" s="48"/>
      <c r="T12" s="48"/>
      <c r="U12" s="49"/>
      <c r="V12" s="50" t="s">
        <v>39</v>
      </c>
      <c r="W12" s="50" t="s">
        <v>37</v>
      </c>
      <c r="X12" s="50" t="s">
        <v>38</v>
      </c>
      <c r="Y12" s="50" t="s">
        <v>40</v>
      </c>
      <c r="Z12" s="50" t="s">
        <v>35</v>
      </c>
      <c r="AA12" s="50" t="s">
        <v>36</v>
      </c>
      <c r="AB12" s="50" t="s">
        <v>41</v>
      </c>
      <c r="AC12" s="50" t="s">
        <v>52</v>
      </c>
    </row>
    <row r="13" spans="1:29" ht="11.25">
      <c r="A13" s="51" t="str">
        <f aca="true" t="shared" si="8" ref="A13:A18">A21</f>
        <v>Montero</v>
      </c>
      <c r="B13" s="52">
        <f aca="true" t="shared" si="9" ref="B13:B18">P29</f>
        <v>33.33333333333334</v>
      </c>
      <c r="C13" s="44">
        <f aca="true" t="shared" si="10" ref="C13:C18">P37</f>
        <v>0</v>
      </c>
      <c r="D13" s="44">
        <f aca="true" t="shared" si="11" ref="D13:D18">P45</f>
        <v>0</v>
      </c>
      <c r="E13" s="44"/>
      <c r="F13" s="44"/>
      <c r="G13" s="44">
        <f aca="true" t="shared" si="12" ref="G13:G18">P53</f>
        <v>0</v>
      </c>
      <c r="H13" s="44"/>
      <c r="I13" s="44"/>
      <c r="J13" s="44"/>
      <c r="K13" s="44"/>
      <c r="L13" s="44">
        <f aca="true" t="shared" si="13" ref="L13:L18">P61</f>
        <v>0</v>
      </c>
      <c r="M13" s="44">
        <f aca="true" t="shared" si="14" ref="M13:M18">P69</f>
        <v>0</v>
      </c>
      <c r="N13" s="44">
        <f aca="true" t="shared" si="15" ref="N13:N18">P77</f>
        <v>0</v>
      </c>
      <c r="O13" s="44">
        <f aca="true" t="shared" si="16" ref="O13:O18">P85</f>
        <v>0</v>
      </c>
      <c r="P13" s="44">
        <f aca="true" t="shared" si="17" ref="P13:P18">P93</f>
        <v>0</v>
      </c>
      <c r="Q13" s="44">
        <f aca="true" t="shared" si="18" ref="Q13:Q18">O29</f>
        <v>33.33333333333334</v>
      </c>
      <c r="R13" s="44"/>
      <c r="S13" s="44"/>
      <c r="T13" s="45"/>
      <c r="U13" s="46"/>
      <c r="V13" s="53">
        <f aca="true" t="shared" si="19" ref="V13:V18">O37</f>
        <v>0</v>
      </c>
      <c r="W13" s="53">
        <f aca="true" t="shared" si="20" ref="W13:W18">O45</f>
        <v>0</v>
      </c>
      <c r="X13" s="53">
        <f aca="true" t="shared" si="21" ref="X13:X18">O53</f>
        <v>0</v>
      </c>
      <c r="Y13" s="53">
        <f aca="true" t="shared" si="22" ref="Y13:Y18">O61</f>
        <v>0</v>
      </c>
      <c r="Z13" s="53">
        <f aca="true" t="shared" si="23" ref="Z13:Z18">O69</f>
        <v>0</v>
      </c>
      <c r="AA13" s="53">
        <f aca="true" t="shared" si="24" ref="AA13:AA18">O77</f>
        <v>0</v>
      </c>
      <c r="AB13" s="53">
        <f aca="true" t="shared" si="25" ref="AB13:AB18">O85</f>
        <v>0</v>
      </c>
      <c r="AC13" s="53">
        <f aca="true" t="shared" si="26" ref="AC13:AC18">O93</f>
        <v>0</v>
      </c>
    </row>
    <row r="14" spans="1:29" ht="11.25">
      <c r="A14" s="51" t="str">
        <f t="shared" si="8"/>
        <v>Burke</v>
      </c>
      <c r="B14" s="52">
        <f t="shared" si="9"/>
        <v>0</v>
      </c>
      <c r="C14" s="44">
        <f t="shared" si="10"/>
        <v>0</v>
      </c>
      <c r="D14" s="44">
        <f t="shared" si="11"/>
        <v>4.0473220047322</v>
      </c>
      <c r="E14" s="44"/>
      <c r="F14" s="44"/>
      <c r="G14" s="44">
        <f t="shared" si="12"/>
        <v>0</v>
      </c>
      <c r="H14" s="44"/>
      <c r="I14" s="44"/>
      <c r="J14" s="44"/>
      <c r="K14" s="44"/>
      <c r="L14" s="44">
        <f t="shared" si="13"/>
        <v>4.147100761146402</v>
      </c>
      <c r="M14" s="44">
        <f t="shared" si="14"/>
        <v>1.9972019080101306</v>
      </c>
      <c r="N14" s="44">
        <f t="shared" si="15"/>
        <v>0.7439359975786939</v>
      </c>
      <c r="O14" s="44">
        <f t="shared" si="16"/>
        <v>0.16231676284180793</v>
      </c>
      <c r="P14" s="44">
        <f t="shared" si="17"/>
        <v>0</v>
      </c>
      <c r="Q14" s="44">
        <f t="shared" si="18"/>
        <v>0</v>
      </c>
      <c r="R14" s="44"/>
      <c r="S14" s="44"/>
      <c r="T14" s="45"/>
      <c r="U14" s="46"/>
      <c r="V14" s="53">
        <f t="shared" si="19"/>
        <v>0</v>
      </c>
      <c r="W14" s="53">
        <f t="shared" si="20"/>
        <v>6.27651107765111</v>
      </c>
      <c r="X14" s="53">
        <f t="shared" si="21"/>
        <v>0</v>
      </c>
      <c r="Y14" s="53">
        <f t="shared" si="22"/>
        <v>0</v>
      </c>
      <c r="Z14" s="53">
        <f t="shared" si="23"/>
        <v>2.706455589123271</v>
      </c>
      <c r="AA14" s="53">
        <f t="shared" si="24"/>
        <v>2.1028190899301027</v>
      </c>
      <c r="AB14" s="53">
        <f t="shared" si="25"/>
        <v>0.9774292023300426</v>
      </c>
      <c r="AC14" s="53">
        <f t="shared" si="26"/>
        <v>0</v>
      </c>
    </row>
    <row r="15" spans="1:29" ht="11.25">
      <c r="A15" s="51" t="str">
        <f t="shared" si="8"/>
        <v>Ojeda</v>
      </c>
      <c r="B15" s="52">
        <f t="shared" si="9"/>
        <v>0</v>
      </c>
      <c r="C15" s="44">
        <f t="shared" si="10"/>
        <v>0</v>
      </c>
      <c r="D15" s="44">
        <f t="shared" si="11"/>
        <v>5.43415947674928</v>
      </c>
      <c r="E15" s="42"/>
      <c r="F15" s="42"/>
      <c r="G15" s="44">
        <f t="shared" si="12"/>
        <v>2.8251484049709132</v>
      </c>
      <c r="H15" s="42"/>
      <c r="I15" s="42"/>
      <c r="J15" s="42"/>
      <c r="K15" s="42"/>
      <c r="L15" s="44">
        <f t="shared" si="13"/>
        <v>6.964010349964727</v>
      </c>
      <c r="M15" s="44">
        <f t="shared" si="14"/>
        <v>0</v>
      </c>
      <c r="N15" s="44">
        <f t="shared" si="15"/>
        <v>0</v>
      </c>
      <c r="O15" s="44">
        <f t="shared" si="16"/>
        <v>0</v>
      </c>
      <c r="P15" s="44">
        <f t="shared" si="17"/>
        <v>0</v>
      </c>
      <c r="Q15" s="44">
        <f t="shared" si="18"/>
        <v>0</v>
      </c>
      <c r="R15" s="42"/>
      <c r="S15" s="42"/>
      <c r="T15" s="47"/>
      <c r="U15" s="46"/>
      <c r="V15" s="53">
        <f t="shared" si="19"/>
        <v>0</v>
      </c>
      <c r="W15" s="53">
        <f t="shared" si="20"/>
        <v>8.427192626052598</v>
      </c>
      <c r="X15" s="53">
        <f t="shared" si="21"/>
        <v>4.650432540110259</v>
      </c>
      <c r="Y15" s="53">
        <f t="shared" si="22"/>
        <v>0</v>
      </c>
      <c r="Z15" s="53">
        <f t="shared" si="23"/>
        <v>0</v>
      </c>
      <c r="AA15" s="53">
        <f t="shared" si="24"/>
        <v>0</v>
      </c>
      <c r="AB15" s="53">
        <f t="shared" si="25"/>
        <v>0</v>
      </c>
      <c r="AC15" s="53">
        <f t="shared" si="26"/>
        <v>0</v>
      </c>
    </row>
    <row r="16" spans="1:29" ht="11.25">
      <c r="A16" s="51" t="str">
        <f t="shared" si="8"/>
        <v>Tracy</v>
      </c>
      <c r="B16" s="52">
        <f t="shared" si="9"/>
        <v>0</v>
      </c>
      <c r="C16" s="44">
        <f t="shared" si="10"/>
        <v>8.197530864197518</v>
      </c>
      <c r="D16" s="44">
        <f t="shared" si="11"/>
        <v>0</v>
      </c>
      <c r="E16" s="42"/>
      <c r="F16" s="42"/>
      <c r="G16" s="44">
        <f t="shared" si="12"/>
        <v>5.372382459226604</v>
      </c>
      <c r="H16" s="42"/>
      <c r="I16" s="42"/>
      <c r="J16" s="42"/>
      <c r="K16" s="42"/>
      <c r="L16" s="44">
        <f t="shared" si="13"/>
        <v>0</v>
      </c>
      <c r="M16" s="44">
        <f t="shared" si="14"/>
        <v>6.377675950357339</v>
      </c>
      <c r="N16" s="44">
        <f t="shared" si="15"/>
        <v>0</v>
      </c>
      <c r="O16" s="44">
        <f t="shared" si="16"/>
        <v>0.5183270207004044</v>
      </c>
      <c r="P16" s="44">
        <f t="shared" si="17"/>
        <v>18.629629629629648</v>
      </c>
      <c r="Q16" s="44">
        <f t="shared" si="18"/>
        <v>0</v>
      </c>
      <c r="R16" s="42"/>
      <c r="S16" s="42"/>
      <c r="T16" s="47"/>
      <c r="U16" s="46"/>
      <c r="V16" s="53">
        <f t="shared" si="19"/>
        <v>13.493827160493822</v>
      </c>
      <c r="W16" s="53">
        <f t="shared" si="20"/>
        <v>0</v>
      </c>
      <c r="X16" s="53">
        <f t="shared" si="21"/>
        <v>8.843394620383563</v>
      </c>
      <c r="Y16" s="53">
        <f t="shared" si="22"/>
        <v>0</v>
      </c>
      <c r="Z16" s="53">
        <f t="shared" si="23"/>
        <v>8.642539671243963</v>
      </c>
      <c r="AA16" s="53">
        <f t="shared" si="24"/>
        <v>0</v>
      </c>
      <c r="AB16" s="53">
        <f t="shared" si="25"/>
        <v>3.1212301029133855</v>
      </c>
      <c r="AC16" s="53">
        <f t="shared" si="26"/>
        <v>23.32407407407409</v>
      </c>
    </row>
    <row r="17" spans="1:29" ht="11.25">
      <c r="A17" s="51" t="str">
        <f t="shared" si="8"/>
        <v>Salazar</v>
      </c>
      <c r="B17" s="52">
        <f t="shared" si="9"/>
        <v>0</v>
      </c>
      <c r="C17" s="44">
        <f t="shared" si="10"/>
        <v>0</v>
      </c>
      <c r="D17" s="44">
        <f t="shared" si="11"/>
        <v>0</v>
      </c>
      <c r="E17" s="42"/>
      <c r="F17" s="42"/>
      <c r="G17" s="44">
        <f t="shared" si="12"/>
        <v>0</v>
      </c>
      <c r="H17" s="42"/>
      <c r="I17" s="42"/>
      <c r="J17" s="42"/>
      <c r="K17" s="42"/>
      <c r="L17" s="44">
        <f t="shared" si="13"/>
        <v>0</v>
      </c>
      <c r="M17" s="44">
        <f t="shared" si="14"/>
        <v>5.600430783607834</v>
      </c>
      <c r="N17" s="44">
        <f t="shared" si="15"/>
        <v>2.317792397483027</v>
      </c>
      <c r="O17" s="44">
        <f t="shared" si="16"/>
        <v>0.4551586855935561</v>
      </c>
      <c r="P17" s="44">
        <f t="shared" si="17"/>
        <v>0</v>
      </c>
      <c r="Q17" s="44">
        <f t="shared" si="18"/>
        <v>0</v>
      </c>
      <c r="R17" s="42"/>
      <c r="S17" s="42"/>
      <c r="T17" s="47"/>
      <c r="U17" s="46"/>
      <c r="V17" s="53">
        <f t="shared" si="19"/>
        <v>0</v>
      </c>
      <c r="W17" s="53">
        <f t="shared" si="20"/>
        <v>0</v>
      </c>
      <c r="X17" s="53">
        <f t="shared" si="21"/>
        <v>0</v>
      </c>
      <c r="Y17" s="53">
        <f t="shared" si="22"/>
        <v>0</v>
      </c>
      <c r="Z17" s="53">
        <f t="shared" si="23"/>
        <v>7.589276344571046</v>
      </c>
      <c r="AA17" s="53">
        <f t="shared" si="24"/>
        <v>6.551501897724213</v>
      </c>
      <c r="AB17" s="53">
        <f t="shared" si="25"/>
        <v>2.74084686759605</v>
      </c>
      <c r="AC17" s="53">
        <f t="shared" si="26"/>
        <v>0</v>
      </c>
    </row>
    <row r="18" spans="1:29" ht="11.25">
      <c r="A18" s="51" t="str">
        <f t="shared" si="8"/>
        <v>None</v>
      </c>
      <c r="B18" s="52">
        <f t="shared" si="9"/>
        <v>0</v>
      </c>
      <c r="C18" s="44">
        <f t="shared" si="10"/>
        <v>0</v>
      </c>
      <c r="D18" s="44">
        <f t="shared" si="11"/>
        <v>0</v>
      </c>
      <c r="E18" s="42"/>
      <c r="F18" s="42"/>
      <c r="G18" s="44">
        <f t="shared" si="12"/>
        <v>0</v>
      </c>
      <c r="H18" s="42"/>
      <c r="I18" s="42"/>
      <c r="J18" s="42"/>
      <c r="K18" s="42"/>
      <c r="L18" s="44">
        <f t="shared" si="13"/>
        <v>0</v>
      </c>
      <c r="M18" s="44">
        <f t="shared" si="14"/>
        <v>0</v>
      </c>
      <c r="N18" s="44">
        <f t="shared" si="15"/>
        <v>0</v>
      </c>
      <c r="O18" s="44">
        <f t="shared" si="16"/>
        <v>0</v>
      </c>
      <c r="P18" s="44">
        <f t="shared" si="17"/>
        <v>0</v>
      </c>
      <c r="Q18" s="44">
        <f t="shared" si="18"/>
        <v>0</v>
      </c>
      <c r="R18" s="42"/>
      <c r="S18" s="42"/>
      <c r="T18" s="47"/>
      <c r="U18" s="46"/>
      <c r="V18" s="53">
        <f t="shared" si="19"/>
        <v>0</v>
      </c>
      <c r="W18" s="53">
        <f t="shared" si="20"/>
        <v>0</v>
      </c>
      <c r="X18" s="53">
        <f t="shared" si="21"/>
        <v>0</v>
      </c>
      <c r="Y18" s="53">
        <f t="shared" si="22"/>
        <v>0</v>
      </c>
      <c r="Z18" s="53">
        <f t="shared" si="23"/>
        <v>0</v>
      </c>
      <c r="AA18" s="53">
        <f t="shared" si="24"/>
        <v>0</v>
      </c>
      <c r="AB18" s="53">
        <f t="shared" si="25"/>
        <v>0</v>
      </c>
      <c r="AC18" s="53">
        <f t="shared" si="26"/>
        <v>0</v>
      </c>
    </row>
    <row r="19" spans="1:29" ht="11.25">
      <c r="A19" s="74"/>
      <c r="B19" s="75"/>
      <c r="C19" s="76"/>
      <c r="D19" s="76"/>
      <c r="E19" s="77"/>
      <c r="F19" s="77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7"/>
      <c r="S19" s="77"/>
      <c r="T19" s="78"/>
      <c r="U19" s="72"/>
      <c r="V19" s="73"/>
      <c r="W19" s="73"/>
      <c r="X19" s="73"/>
      <c r="Y19" s="73"/>
      <c r="Z19" s="73"/>
      <c r="AA19" s="73"/>
      <c r="AB19" s="73"/>
      <c r="AC19" s="73"/>
    </row>
    <row r="20" spans="1:22" ht="11.25">
      <c r="A20" s="23" t="s">
        <v>5</v>
      </c>
      <c r="B20" s="38" t="s">
        <v>6</v>
      </c>
      <c r="C20" s="39" t="s">
        <v>34</v>
      </c>
      <c r="D20" s="39" t="s">
        <v>39</v>
      </c>
      <c r="E20" s="39"/>
      <c r="F20" s="39"/>
      <c r="G20" s="39" t="s">
        <v>37</v>
      </c>
      <c r="H20" s="39" t="s">
        <v>39</v>
      </c>
      <c r="I20" s="39"/>
      <c r="J20" s="39"/>
      <c r="K20" s="39" t="s">
        <v>37</v>
      </c>
      <c r="L20" s="39" t="s">
        <v>38</v>
      </c>
      <c r="M20" s="39" t="s">
        <v>40</v>
      </c>
      <c r="N20" s="39" t="s">
        <v>35</v>
      </c>
      <c r="O20" s="39" t="s">
        <v>36</v>
      </c>
      <c r="P20" s="39" t="s">
        <v>41</v>
      </c>
      <c r="Q20" s="39" t="s">
        <v>51</v>
      </c>
      <c r="R20" s="40"/>
      <c r="S20" s="41"/>
      <c r="T20" s="40"/>
      <c r="U20" s="7"/>
      <c r="V20" s="39" t="s">
        <v>61</v>
      </c>
    </row>
    <row r="21" spans="1:22" ht="11.25">
      <c r="A21" s="22" t="s">
        <v>46</v>
      </c>
      <c r="B21" s="22" t="s">
        <v>8</v>
      </c>
      <c r="C21" s="31">
        <v>3</v>
      </c>
      <c r="D21" s="31">
        <v>0</v>
      </c>
      <c r="E21" s="31"/>
      <c r="F21" s="31"/>
      <c r="G21" s="31">
        <v>0</v>
      </c>
      <c r="H21" s="31"/>
      <c r="I21" s="31"/>
      <c r="J21" s="31"/>
      <c r="K21" s="32"/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6">
        <v>4.6</v>
      </c>
      <c r="R21" s="3"/>
      <c r="S21" s="5"/>
      <c r="T21" s="20"/>
      <c r="U21" s="20"/>
      <c r="V21" s="16" t="s">
        <v>60</v>
      </c>
    </row>
    <row r="22" spans="1:22" ht="11.25">
      <c r="A22" s="22" t="s">
        <v>47</v>
      </c>
      <c r="B22" s="22" t="s">
        <v>7</v>
      </c>
      <c r="C22" s="31">
        <v>0</v>
      </c>
      <c r="D22" s="31">
        <v>0</v>
      </c>
      <c r="E22" s="31"/>
      <c r="F22" s="31"/>
      <c r="G22" s="31">
        <v>3</v>
      </c>
      <c r="H22" s="31"/>
      <c r="I22" s="31"/>
      <c r="J22" s="31"/>
      <c r="K22" s="32"/>
      <c r="L22" s="32">
        <v>0</v>
      </c>
      <c r="M22" s="32">
        <v>2</v>
      </c>
      <c r="N22" s="32">
        <v>2</v>
      </c>
      <c r="O22" s="32">
        <v>1</v>
      </c>
      <c r="P22" s="32">
        <v>2</v>
      </c>
      <c r="Q22" s="16">
        <v>4.3</v>
      </c>
      <c r="R22" s="3"/>
      <c r="S22" s="5"/>
      <c r="T22" s="20"/>
      <c r="U22" s="20"/>
      <c r="V22" s="16" t="s">
        <v>60</v>
      </c>
    </row>
    <row r="23" spans="1:22" ht="11.25">
      <c r="A23" s="19" t="s">
        <v>48</v>
      </c>
      <c r="B23" s="19" t="s">
        <v>6</v>
      </c>
      <c r="C23" s="33">
        <v>0</v>
      </c>
      <c r="D23" s="33">
        <v>0</v>
      </c>
      <c r="E23" s="33"/>
      <c r="F23" s="33"/>
      <c r="G23" s="33">
        <v>4</v>
      </c>
      <c r="H23" s="33"/>
      <c r="I23" s="33"/>
      <c r="J23" s="33"/>
      <c r="K23" s="34"/>
      <c r="L23" s="34">
        <v>4</v>
      </c>
      <c r="M23" s="34">
        <v>4</v>
      </c>
      <c r="N23" s="34">
        <v>0</v>
      </c>
      <c r="O23" s="34">
        <v>0</v>
      </c>
      <c r="P23" s="34">
        <v>0</v>
      </c>
      <c r="Q23" s="18">
        <v>3.8</v>
      </c>
      <c r="R23" s="3"/>
      <c r="S23" s="5"/>
      <c r="T23" s="20"/>
      <c r="U23" s="20"/>
      <c r="V23" s="18" t="s">
        <v>60</v>
      </c>
    </row>
    <row r="24" spans="1:22" ht="11.25">
      <c r="A24" s="19" t="s">
        <v>21</v>
      </c>
      <c r="B24" s="19" t="s">
        <v>8</v>
      </c>
      <c r="C24" s="33">
        <v>0</v>
      </c>
      <c r="D24" s="33">
        <v>3</v>
      </c>
      <c r="E24" s="33"/>
      <c r="F24" s="33"/>
      <c r="G24" s="33">
        <v>0</v>
      </c>
      <c r="H24" s="33"/>
      <c r="I24" s="33"/>
      <c r="J24" s="33"/>
      <c r="K24" s="34"/>
      <c r="L24" s="34">
        <v>3</v>
      </c>
      <c r="M24" s="34">
        <v>0</v>
      </c>
      <c r="N24" s="34">
        <v>3</v>
      </c>
      <c r="O24" s="34">
        <v>0</v>
      </c>
      <c r="P24" s="34">
        <v>3</v>
      </c>
      <c r="Q24" s="18">
        <v>6.4</v>
      </c>
      <c r="R24" s="3"/>
      <c r="S24" s="5"/>
      <c r="T24" s="20"/>
      <c r="U24" s="20"/>
      <c r="V24" s="18" t="s">
        <v>59</v>
      </c>
    </row>
    <row r="25" spans="1:22" ht="11.25">
      <c r="A25" s="19" t="s">
        <v>49</v>
      </c>
      <c r="B25" s="19" t="s">
        <v>8</v>
      </c>
      <c r="C25" s="33">
        <v>0</v>
      </c>
      <c r="D25" s="33">
        <v>0</v>
      </c>
      <c r="E25" s="33"/>
      <c r="F25" s="33"/>
      <c r="G25" s="33">
        <v>0</v>
      </c>
      <c r="H25" s="33"/>
      <c r="I25" s="33"/>
      <c r="J25" s="33"/>
      <c r="K25" s="34"/>
      <c r="L25" s="34">
        <v>0</v>
      </c>
      <c r="M25" s="34">
        <v>0</v>
      </c>
      <c r="N25" s="34">
        <v>4</v>
      </c>
      <c r="O25" s="34">
        <v>3</v>
      </c>
      <c r="P25" s="34">
        <v>4</v>
      </c>
      <c r="Q25" s="18">
        <v>5.1</v>
      </c>
      <c r="R25" s="3"/>
      <c r="S25" s="5"/>
      <c r="T25" s="20"/>
      <c r="U25" s="20"/>
      <c r="V25" s="18" t="s">
        <v>60</v>
      </c>
    </row>
    <row r="26" spans="1:22" ht="11.25">
      <c r="A26" s="19" t="s">
        <v>50</v>
      </c>
      <c r="B26" s="19" t="s">
        <v>7</v>
      </c>
      <c r="C26" s="33">
        <v>0</v>
      </c>
      <c r="D26" s="33">
        <v>0</v>
      </c>
      <c r="E26" s="33"/>
      <c r="F26" s="33"/>
      <c r="G26" s="33">
        <v>0</v>
      </c>
      <c r="H26" s="33"/>
      <c r="I26" s="33"/>
      <c r="J26" s="33"/>
      <c r="K26" s="34"/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18">
        <v>0</v>
      </c>
      <c r="R26" s="3"/>
      <c r="S26" s="5"/>
      <c r="T26" s="20"/>
      <c r="U26" s="20"/>
      <c r="V26" s="18" t="s">
        <v>60</v>
      </c>
    </row>
    <row r="27" spans="1:29" ht="11.25" hidden="1">
      <c r="A27" s="15"/>
      <c r="B27" s="15"/>
      <c r="C27" s="3"/>
      <c r="D27" s="15"/>
      <c r="E27" s="15"/>
      <c r="F27" s="15"/>
      <c r="G27" s="30"/>
      <c r="H27" s="30"/>
      <c r="I27" s="30"/>
      <c r="J27" s="30"/>
      <c r="K27" s="30"/>
      <c r="L27" s="3"/>
      <c r="M27" s="11"/>
      <c r="N27" s="4"/>
      <c r="O27" s="3"/>
      <c r="P27" s="3"/>
      <c r="Q27" s="5"/>
      <c r="R27" s="2"/>
      <c r="S27" s="2"/>
      <c r="T27" s="2"/>
      <c r="U27" s="2"/>
      <c r="V27" s="2"/>
      <c r="W27" s="9"/>
      <c r="X27" s="9"/>
      <c r="Y27" s="2"/>
      <c r="Z27" s="2"/>
      <c r="AA27" s="2"/>
      <c r="AB27" s="2"/>
      <c r="AC27" s="2"/>
    </row>
    <row r="28" spans="1:29" ht="11.25" hidden="1">
      <c r="A28" s="23" t="s">
        <v>34</v>
      </c>
      <c r="B28" s="23" t="s">
        <v>6</v>
      </c>
      <c r="C28" s="1" t="s">
        <v>15</v>
      </c>
      <c r="D28" s="23" t="s">
        <v>14</v>
      </c>
      <c r="E28" s="23"/>
      <c r="F28" s="23"/>
      <c r="G28" s="29"/>
      <c r="H28" s="29"/>
      <c r="I28" s="29"/>
      <c r="J28" s="29"/>
      <c r="K28" s="29"/>
      <c r="L28" s="1" t="s">
        <v>6</v>
      </c>
      <c r="M28" s="10" t="s">
        <v>17</v>
      </c>
      <c r="N28" s="6" t="s">
        <v>9</v>
      </c>
      <c r="O28" s="24" t="s">
        <v>2</v>
      </c>
      <c r="P28" s="24" t="s">
        <v>3</v>
      </c>
      <c r="Q28" s="7" t="s">
        <v>16</v>
      </c>
      <c r="R28" s="7" t="s">
        <v>10</v>
      </c>
      <c r="S28" s="8" t="s">
        <v>11</v>
      </c>
      <c r="T28" s="7" t="s">
        <v>12</v>
      </c>
      <c r="U28" s="7" t="s">
        <v>13</v>
      </c>
      <c r="V28" s="7" t="s">
        <v>16</v>
      </c>
      <c r="W28" s="7" t="s">
        <v>10</v>
      </c>
      <c r="X28" s="8" t="s">
        <v>11</v>
      </c>
      <c r="Y28" s="7" t="s">
        <v>12</v>
      </c>
      <c r="Z28" s="7" t="s">
        <v>13</v>
      </c>
      <c r="AA28" s="2"/>
      <c r="AB28" s="2"/>
      <c r="AC28" s="2"/>
    </row>
    <row r="29" spans="1:29" ht="11.25" hidden="1">
      <c r="A29" s="22" t="str">
        <f aca="true" t="shared" si="27" ref="A29:A34">A21</f>
        <v>Montero</v>
      </c>
      <c r="B29" s="22" t="str">
        <f aca="true" t="shared" si="28" ref="B29:B34">B21</f>
        <v>L</v>
      </c>
      <c r="C29" s="26" t="s">
        <v>7</v>
      </c>
      <c r="D29" s="36">
        <f>100-VLOOKUP(A28,$B$2:$M$10,3,FALSE)</f>
        <v>33.33333333333334</v>
      </c>
      <c r="E29" s="23"/>
      <c r="F29" s="23"/>
      <c r="G29" s="29"/>
      <c r="H29" s="29"/>
      <c r="I29" s="29"/>
      <c r="J29" s="29"/>
      <c r="K29" s="29"/>
      <c r="L29" s="35" t="str">
        <f aca="true" t="shared" si="29" ref="L29:L34">VLOOKUP($A29,$A$21:$Q$26,2,FALSE)</f>
        <v>L</v>
      </c>
      <c r="M29" s="35">
        <f aca="true" t="shared" si="30" ref="M29:M34">VLOOKUP($A29,$A$21:$Q$26,17,FALSE)</f>
        <v>4.6</v>
      </c>
      <c r="N29" s="17">
        <f aca="true" t="shared" si="31" ref="N29:N34">VLOOKUP($A29,$A$21:$Q$26,3,FALSE)</f>
        <v>3</v>
      </c>
      <c r="O29" s="25">
        <f aca="true" t="shared" si="32" ref="O29:O34">U29/(U$29+U$30+U$31+U$32+U$33+U$34)*$D$29</f>
        <v>33.33333333333334</v>
      </c>
      <c r="P29" s="25">
        <f aca="true" t="shared" si="33" ref="P29:P34">Z29/(Z$29+Z$30+Z$31+Z$32+Z$33+Z$34)*$D$30</f>
        <v>33.33333333333334</v>
      </c>
      <c r="Q29" s="3">
        <f aca="true" t="shared" si="34" ref="Q29:Q34">IF(L29="B",0.5,IF(L29=$C$29,0,1))</f>
        <v>1</v>
      </c>
      <c r="R29" s="3">
        <f aca="true" t="shared" si="35" ref="R29:R34">IF($N29="",0,1)</f>
        <v>1</v>
      </c>
      <c r="S29" s="5">
        <f aca="true" t="shared" si="36" ref="S29:S34">15*M29*R29</f>
        <v>69</v>
      </c>
      <c r="T29" s="20">
        <f>IF($N29&gt;0,$S29+10*$N29,0)</f>
        <v>99</v>
      </c>
      <c r="U29" s="20">
        <f aca="true" t="shared" si="37" ref="U29:U34">IF($N29&gt;0,(($T29+$Q29*25)*$R29)^2,0)</f>
        <v>15376</v>
      </c>
      <c r="V29" s="3">
        <f aca="true" t="shared" si="38" ref="V29:V34">IF(B29="B",0.5,IF(B29=$C$30,0,1))</f>
        <v>0</v>
      </c>
      <c r="W29" s="3">
        <f aca="true" t="shared" si="39" ref="W29:W34">IF($N29="",0,1)</f>
        <v>1</v>
      </c>
      <c r="X29" s="43">
        <f aca="true" t="shared" si="40" ref="X29:X34">S29</f>
        <v>69</v>
      </c>
      <c r="Y29" s="20">
        <f>IF($N29&gt;0,$S29+10*$N29,0)</f>
        <v>99</v>
      </c>
      <c r="Z29" s="20">
        <f>IF($N29&gt;0,(($T29+$Q29*25)*$R29)^2,0)</f>
        <v>15376</v>
      </c>
      <c r="AA29" s="2"/>
      <c r="AB29" s="2"/>
      <c r="AC29" s="2"/>
    </row>
    <row r="30" spans="1:29" ht="11.25" hidden="1">
      <c r="A30" s="22" t="str">
        <f t="shared" si="27"/>
        <v>Burke</v>
      </c>
      <c r="B30" s="22" t="str">
        <f t="shared" si="28"/>
        <v>R</v>
      </c>
      <c r="C30" s="26" t="s">
        <v>8</v>
      </c>
      <c r="D30" s="36">
        <f>100-VLOOKUP(A28,$B$2:$M$10,3,FALSE)</f>
        <v>33.33333333333334</v>
      </c>
      <c r="E30" s="23"/>
      <c r="F30" s="23"/>
      <c r="G30" s="29"/>
      <c r="H30" s="29"/>
      <c r="I30" s="29"/>
      <c r="J30" s="29"/>
      <c r="K30" s="29"/>
      <c r="L30" s="35" t="str">
        <f t="shared" si="29"/>
        <v>R</v>
      </c>
      <c r="M30" s="35">
        <f t="shared" si="30"/>
        <v>4.3</v>
      </c>
      <c r="N30" s="17">
        <f t="shared" si="31"/>
        <v>0</v>
      </c>
      <c r="O30" s="25">
        <f t="shared" si="32"/>
        <v>0</v>
      </c>
      <c r="P30" s="25">
        <f t="shared" si="33"/>
        <v>0</v>
      </c>
      <c r="Q30" s="3">
        <f t="shared" si="34"/>
        <v>0</v>
      </c>
      <c r="R30" s="3">
        <f t="shared" si="35"/>
        <v>1</v>
      </c>
      <c r="S30" s="5">
        <f t="shared" si="36"/>
        <v>64.5</v>
      </c>
      <c r="T30" s="20">
        <f>IF($N30&gt;0,$S30+10*$N30,0)</f>
        <v>0</v>
      </c>
      <c r="U30" s="20">
        <f t="shared" si="37"/>
        <v>0</v>
      </c>
      <c r="V30" s="3">
        <f t="shared" si="38"/>
        <v>1</v>
      </c>
      <c r="W30" s="3">
        <f t="shared" si="39"/>
        <v>1</v>
      </c>
      <c r="X30" s="43">
        <f t="shared" si="40"/>
        <v>64.5</v>
      </c>
      <c r="Y30" s="20">
        <f>IF($N30&gt;0,$S30+10*$N30,0)</f>
        <v>0</v>
      </c>
      <c r="Z30" s="20">
        <f>IF($N30&gt;0,(($T30+$Q30*25)*$R30)^2,0)</f>
        <v>0</v>
      </c>
      <c r="AA30" s="2"/>
      <c r="AB30" s="2"/>
      <c r="AC30" s="2"/>
    </row>
    <row r="31" spans="1:29" ht="11.25" hidden="1">
      <c r="A31" s="22" t="str">
        <f t="shared" si="27"/>
        <v>Ojeda</v>
      </c>
      <c r="B31" s="22" t="str">
        <f t="shared" si="28"/>
        <v>B</v>
      </c>
      <c r="C31" s="13"/>
      <c r="D31" s="19"/>
      <c r="E31" s="15"/>
      <c r="F31" s="15"/>
      <c r="G31" s="30"/>
      <c r="H31" s="30"/>
      <c r="I31" s="30"/>
      <c r="J31" s="30"/>
      <c r="K31" s="30"/>
      <c r="L31" s="35" t="str">
        <f t="shared" si="29"/>
        <v>B</v>
      </c>
      <c r="M31" s="35">
        <f t="shared" si="30"/>
        <v>3.8</v>
      </c>
      <c r="N31" s="17">
        <f t="shared" si="31"/>
        <v>0</v>
      </c>
      <c r="O31" s="25">
        <f t="shared" si="32"/>
        <v>0</v>
      </c>
      <c r="P31" s="25">
        <f t="shared" si="33"/>
        <v>0</v>
      </c>
      <c r="Q31" s="3">
        <f t="shared" si="34"/>
        <v>0.5</v>
      </c>
      <c r="R31" s="3">
        <f t="shared" si="35"/>
        <v>1</v>
      </c>
      <c r="S31" s="5">
        <f t="shared" si="36"/>
        <v>57</v>
      </c>
      <c r="T31" s="20">
        <f>IF($N31&gt;0,$S31+10*$N31,0)</f>
        <v>0</v>
      </c>
      <c r="U31" s="20">
        <f t="shared" si="37"/>
        <v>0</v>
      </c>
      <c r="V31" s="3">
        <f t="shared" si="38"/>
        <v>0.5</v>
      </c>
      <c r="W31" s="3">
        <f t="shared" si="39"/>
        <v>1</v>
      </c>
      <c r="X31" s="43">
        <f t="shared" si="40"/>
        <v>57</v>
      </c>
      <c r="Y31" s="20">
        <f>IF($N31&gt;0,$S31+10*$N31,0)</f>
        <v>0</v>
      </c>
      <c r="Z31" s="20">
        <f>IF($N31&gt;0,(($T31+$Q31*25)*$R31)^2,0)</f>
        <v>0</v>
      </c>
      <c r="AA31" s="2"/>
      <c r="AB31" s="2"/>
      <c r="AC31" s="2"/>
    </row>
    <row r="32" spans="1:29" ht="11.25" hidden="1">
      <c r="A32" s="22" t="str">
        <f t="shared" si="27"/>
        <v>Tracy</v>
      </c>
      <c r="B32" s="22" t="str">
        <f t="shared" si="28"/>
        <v>L</v>
      </c>
      <c r="C32" s="13"/>
      <c r="D32" s="19"/>
      <c r="E32" s="15"/>
      <c r="F32" s="15"/>
      <c r="G32" s="30"/>
      <c r="H32" s="30"/>
      <c r="I32" s="30"/>
      <c r="J32" s="30"/>
      <c r="K32" s="30"/>
      <c r="L32" s="35" t="str">
        <f t="shared" si="29"/>
        <v>L</v>
      </c>
      <c r="M32" s="35">
        <f t="shared" si="30"/>
        <v>6.4</v>
      </c>
      <c r="N32" s="17">
        <f t="shared" si="31"/>
        <v>0</v>
      </c>
      <c r="O32" s="25">
        <f t="shared" si="32"/>
        <v>0</v>
      </c>
      <c r="P32" s="25">
        <f t="shared" si="33"/>
        <v>0</v>
      </c>
      <c r="Q32" s="3">
        <f t="shared" si="34"/>
        <v>1</v>
      </c>
      <c r="R32" s="3">
        <f t="shared" si="35"/>
        <v>1</v>
      </c>
      <c r="S32" s="5">
        <f t="shared" si="36"/>
        <v>96</v>
      </c>
      <c r="T32" s="20">
        <f>IF($N32&gt;0,$S32+10*$N32,0)</f>
        <v>0</v>
      </c>
      <c r="U32" s="20">
        <f t="shared" si="37"/>
        <v>0</v>
      </c>
      <c r="V32" s="3">
        <f t="shared" si="38"/>
        <v>0</v>
      </c>
      <c r="W32" s="3">
        <f t="shared" si="39"/>
        <v>1</v>
      </c>
      <c r="X32" s="43">
        <f t="shared" si="40"/>
        <v>96</v>
      </c>
      <c r="Y32" s="20">
        <f>IF($N32&gt;0,$S32+10*$N32,0)</f>
        <v>0</v>
      </c>
      <c r="Z32" s="20">
        <f>IF($N32&gt;0,(($T32+$Q32*25)*$R32)^2,0)</f>
        <v>0</v>
      </c>
      <c r="AA32" s="2"/>
      <c r="AB32" s="2"/>
      <c r="AC32" s="2"/>
    </row>
    <row r="33" spans="1:29" ht="11.25" hidden="1">
      <c r="A33" s="22" t="str">
        <f t="shared" si="27"/>
        <v>Salazar</v>
      </c>
      <c r="B33" s="22" t="str">
        <f t="shared" si="28"/>
        <v>L</v>
      </c>
      <c r="C33" s="13"/>
      <c r="D33" s="19"/>
      <c r="E33" s="15"/>
      <c r="F33" s="15"/>
      <c r="G33" s="30"/>
      <c r="H33" s="30"/>
      <c r="I33" s="30"/>
      <c r="J33" s="30"/>
      <c r="K33" s="30"/>
      <c r="L33" s="35" t="str">
        <f t="shared" si="29"/>
        <v>L</v>
      </c>
      <c r="M33" s="35">
        <f t="shared" si="30"/>
        <v>5.1</v>
      </c>
      <c r="N33" s="17">
        <f t="shared" si="31"/>
        <v>0</v>
      </c>
      <c r="O33" s="25">
        <f t="shared" si="32"/>
        <v>0</v>
      </c>
      <c r="P33" s="25">
        <f t="shared" si="33"/>
        <v>0</v>
      </c>
      <c r="Q33" s="3">
        <f t="shared" si="34"/>
        <v>1</v>
      </c>
      <c r="R33" s="3">
        <f t="shared" si="35"/>
        <v>1</v>
      </c>
      <c r="S33" s="5">
        <f t="shared" si="36"/>
        <v>76.5</v>
      </c>
      <c r="T33" s="20">
        <f>IF($N33&gt;0,$S33+10*$N33,0)</f>
        <v>0</v>
      </c>
      <c r="U33" s="20">
        <f t="shared" si="37"/>
        <v>0</v>
      </c>
      <c r="V33" s="3">
        <f t="shared" si="38"/>
        <v>0</v>
      </c>
      <c r="W33" s="3">
        <f t="shared" si="39"/>
        <v>1</v>
      </c>
      <c r="X33" s="43">
        <f t="shared" si="40"/>
        <v>76.5</v>
      </c>
      <c r="Y33" s="20">
        <f>IF($N33&gt;0,$S33+10*$N33,0)</f>
        <v>0</v>
      </c>
      <c r="Z33" s="20">
        <f>IF($N33&gt;0,(($T33+$Q33*25)*$R33)^2,0)</f>
        <v>0</v>
      </c>
      <c r="AA33" s="2"/>
      <c r="AB33" s="2"/>
      <c r="AC33" s="2"/>
    </row>
    <row r="34" spans="1:29" ht="11.25" hidden="1">
      <c r="A34" s="22" t="str">
        <f t="shared" si="27"/>
        <v>None</v>
      </c>
      <c r="B34" s="22" t="str">
        <f t="shared" si="28"/>
        <v>R</v>
      </c>
      <c r="C34" s="13"/>
      <c r="D34" s="19"/>
      <c r="E34" s="15"/>
      <c r="F34" s="15"/>
      <c r="G34" s="30"/>
      <c r="H34" s="30"/>
      <c r="I34" s="30"/>
      <c r="J34" s="30"/>
      <c r="K34" s="30"/>
      <c r="L34" s="35" t="str">
        <f t="shared" si="29"/>
        <v>R</v>
      </c>
      <c r="M34" s="35">
        <f t="shared" si="30"/>
        <v>0</v>
      </c>
      <c r="N34" s="17">
        <f t="shared" si="31"/>
        <v>0</v>
      </c>
      <c r="O34" s="25">
        <f t="shared" si="32"/>
        <v>0</v>
      </c>
      <c r="P34" s="25">
        <f t="shared" si="33"/>
        <v>0</v>
      </c>
      <c r="Q34" s="3">
        <f t="shared" si="34"/>
        <v>0</v>
      </c>
      <c r="R34" s="3">
        <f t="shared" si="35"/>
        <v>1</v>
      </c>
      <c r="S34" s="5">
        <f t="shared" si="36"/>
        <v>0</v>
      </c>
      <c r="T34" s="20">
        <f>IF(N34&gt;0,S34+10*N34,0)</f>
        <v>0</v>
      </c>
      <c r="U34" s="20">
        <f t="shared" si="37"/>
        <v>0</v>
      </c>
      <c r="V34" s="3">
        <f t="shared" si="38"/>
        <v>1</v>
      </c>
      <c r="W34" s="3">
        <f t="shared" si="39"/>
        <v>1</v>
      </c>
      <c r="X34" s="43">
        <f t="shared" si="40"/>
        <v>0</v>
      </c>
      <c r="Y34" s="20">
        <f>IF(S34&gt;0,X34+10*S34,0)</f>
        <v>0</v>
      </c>
      <c r="Z34" s="20">
        <f>IF(S34&gt;0,((Y34+V34*25)*W34)^2,0)</f>
        <v>0</v>
      </c>
      <c r="AA34" s="2"/>
      <c r="AB34" s="2"/>
      <c r="AC34" s="2"/>
    </row>
    <row r="35" spans="1:29" ht="11.25" hidden="1">
      <c r="A35" s="2"/>
      <c r="B35" s="21"/>
      <c r="C35" s="2"/>
      <c r="D35" s="21"/>
      <c r="E35" s="21"/>
      <c r="F35" s="21"/>
      <c r="G35" s="27"/>
      <c r="H35" s="27"/>
      <c r="I35" s="27"/>
      <c r="J35" s="27"/>
      <c r="K35" s="27"/>
      <c r="L35" s="2"/>
      <c r="M35" s="9"/>
      <c r="N35" s="4"/>
      <c r="O35" s="3"/>
      <c r="P35" s="3"/>
      <c r="Q35" s="5"/>
      <c r="R35" s="2"/>
      <c r="S35" s="2"/>
      <c r="T35" s="2"/>
      <c r="U35" s="2"/>
      <c r="V35" s="2"/>
      <c r="W35" s="9"/>
      <c r="X35" s="9"/>
      <c r="Y35" s="2"/>
      <c r="Z35" s="2"/>
      <c r="AA35" s="2"/>
      <c r="AB35" s="2"/>
      <c r="AC35" s="2"/>
    </row>
    <row r="36" spans="1:29" ht="11.25" hidden="1">
      <c r="A36" s="23" t="s">
        <v>39</v>
      </c>
      <c r="B36" s="23" t="s">
        <v>6</v>
      </c>
      <c r="C36" s="1" t="s">
        <v>15</v>
      </c>
      <c r="D36" s="23" t="s">
        <v>14</v>
      </c>
      <c r="E36" s="23"/>
      <c r="F36" s="23"/>
      <c r="G36" s="29"/>
      <c r="H36" s="29"/>
      <c r="I36" s="29"/>
      <c r="J36" s="29"/>
      <c r="K36" s="29"/>
      <c r="L36" s="1" t="s">
        <v>6</v>
      </c>
      <c r="M36" s="10" t="s">
        <v>17</v>
      </c>
      <c r="N36" s="6" t="s">
        <v>9</v>
      </c>
      <c r="O36" s="24" t="s">
        <v>2</v>
      </c>
      <c r="P36" s="24" t="s">
        <v>3</v>
      </c>
      <c r="Q36" s="7" t="s">
        <v>16</v>
      </c>
      <c r="R36" s="7" t="s">
        <v>10</v>
      </c>
      <c r="S36" s="8" t="s">
        <v>11</v>
      </c>
      <c r="T36" s="7" t="s">
        <v>12</v>
      </c>
      <c r="U36" s="7" t="s">
        <v>13</v>
      </c>
      <c r="V36" s="7" t="s">
        <v>16</v>
      </c>
      <c r="W36" s="7" t="s">
        <v>10</v>
      </c>
      <c r="X36" s="8" t="s">
        <v>11</v>
      </c>
      <c r="Y36" s="7" t="s">
        <v>12</v>
      </c>
      <c r="Z36" s="7" t="s">
        <v>13</v>
      </c>
      <c r="AA36" s="2"/>
      <c r="AB36" s="2"/>
      <c r="AC36" s="2"/>
    </row>
    <row r="37" spans="1:29" ht="11.25" hidden="1">
      <c r="A37" s="22" t="str">
        <f aca="true" t="shared" si="41" ref="A37:A42">A29</f>
        <v>Montero</v>
      </c>
      <c r="B37" s="22" t="str">
        <f aca="true" t="shared" si="42" ref="B37:B42">B29</f>
        <v>L</v>
      </c>
      <c r="C37" s="26" t="s">
        <v>7</v>
      </c>
      <c r="D37" s="36">
        <f>100-VLOOKUP(A36,$B$2:$M$10,11,FALSE)*100</f>
        <v>13.493827160493822</v>
      </c>
      <c r="E37" s="23"/>
      <c r="F37" s="23"/>
      <c r="G37" s="29"/>
      <c r="H37" s="29"/>
      <c r="I37" s="29"/>
      <c r="J37" s="29"/>
      <c r="K37" s="29"/>
      <c r="L37" s="35" t="str">
        <f aca="true" t="shared" si="43" ref="L37:L42">VLOOKUP($A37,$A$21:$Q$26,2,FALSE)</f>
        <v>L</v>
      </c>
      <c r="M37" s="35">
        <f aca="true" t="shared" si="44" ref="M37:M42">VLOOKUP($A37,$A$21:$Q$26,17,FALSE)</f>
        <v>4.6</v>
      </c>
      <c r="N37" s="17">
        <f aca="true" t="shared" si="45" ref="N37:N42">VLOOKUP($A37,$A$21:$Q$26,4,FALSE)</f>
        <v>0</v>
      </c>
      <c r="O37" s="25">
        <f>U37/(U37+U38+U39+U40+U41+U42)*D37</f>
        <v>0</v>
      </c>
      <c r="P37" s="25">
        <f>Z37/(Z37+Z38+Z39+Z40+Z41+Z42)*D38</f>
        <v>0</v>
      </c>
      <c r="Q37" s="3">
        <f aca="true" t="shared" si="46" ref="Q37:Q42">IF(L37="B",0.5,IF(L37=$C$29,0,1))</f>
        <v>1</v>
      </c>
      <c r="R37" s="3">
        <f aca="true" t="shared" si="47" ref="R37:R42">IF($N37="",0,1)</f>
        <v>1</v>
      </c>
      <c r="S37" s="5">
        <f aca="true" t="shared" si="48" ref="S37:S42">15*M37*R37</f>
        <v>69</v>
      </c>
      <c r="T37" s="20">
        <f>IF($N37&gt;0,$S37+10*$N37,0)</f>
        <v>0</v>
      </c>
      <c r="U37" s="20">
        <f aca="true" t="shared" si="49" ref="U37:U42">IF($N37&gt;0,(($T37+$Q37*25)*$R37)^2,0)</f>
        <v>0</v>
      </c>
      <c r="V37" s="3">
        <f aca="true" t="shared" si="50" ref="V37:V42">IF(B37="B",0.5,IF(B37=$C$30,0,1))</f>
        <v>0</v>
      </c>
      <c r="W37" s="3">
        <f aca="true" t="shared" si="51" ref="W37:W42">IF($N37="",0,1)</f>
        <v>1</v>
      </c>
      <c r="X37" s="43">
        <f aca="true" t="shared" si="52" ref="X37:X42">S37</f>
        <v>69</v>
      </c>
      <c r="Y37" s="20">
        <f>IF($N37&gt;0,$S37+10*$N37,0)</f>
        <v>0</v>
      </c>
      <c r="Z37" s="20">
        <f>IF($N37&gt;0,(($T37+$Q37*25)*$R37)^2,0)</f>
        <v>0</v>
      </c>
      <c r="AA37" s="2"/>
      <c r="AB37" s="2"/>
      <c r="AC37" s="2"/>
    </row>
    <row r="38" spans="1:29" ht="11.25" hidden="1">
      <c r="A38" s="22" t="str">
        <f t="shared" si="41"/>
        <v>Burke</v>
      </c>
      <c r="B38" s="22" t="str">
        <f t="shared" si="42"/>
        <v>R</v>
      </c>
      <c r="C38" s="26" t="s">
        <v>8</v>
      </c>
      <c r="D38" s="36">
        <f>100-VLOOKUP(A36,$B$2:$M$10,12,FALSE)*100</f>
        <v>8.197530864197518</v>
      </c>
      <c r="E38" s="23"/>
      <c r="F38" s="23"/>
      <c r="G38" s="29"/>
      <c r="H38" s="29"/>
      <c r="I38" s="29"/>
      <c r="J38" s="29"/>
      <c r="K38" s="29"/>
      <c r="L38" s="35" t="str">
        <f t="shared" si="43"/>
        <v>R</v>
      </c>
      <c r="M38" s="35">
        <f t="shared" si="44"/>
        <v>4.3</v>
      </c>
      <c r="N38" s="17">
        <f t="shared" si="45"/>
        <v>0</v>
      </c>
      <c r="O38" s="25">
        <f>U38/(U37+U38+U39+U40+U41+U42)*D37</f>
        <v>0</v>
      </c>
      <c r="P38" s="25">
        <f>Z38/(Z37+Z38+Z39+Z40+Z41+Z42)*D38</f>
        <v>0</v>
      </c>
      <c r="Q38" s="3">
        <f t="shared" si="46"/>
        <v>0</v>
      </c>
      <c r="R38" s="3">
        <f t="shared" si="47"/>
        <v>1</v>
      </c>
      <c r="S38" s="5">
        <f t="shared" si="48"/>
        <v>64.5</v>
      </c>
      <c r="T38" s="20">
        <f>IF($N38&gt;0,$S38+10*$N38,0)</f>
        <v>0</v>
      </c>
      <c r="U38" s="20">
        <f t="shared" si="49"/>
        <v>0</v>
      </c>
      <c r="V38" s="3">
        <f t="shared" si="50"/>
        <v>1</v>
      </c>
      <c r="W38" s="3">
        <f t="shared" si="51"/>
        <v>1</v>
      </c>
      <c r="X38" s="43">
        <f t="shared" si="52"/>
        <v>64.5</v>
      </c>
      <c r="Y38" s="20">
        <f>IF($N38&gt;0,$S38+10*$N38,0)</f>
        <v>0</v>
      </c>
      <c r="Z38" s="20">
        <f>IF($N38&gt;0,(($T38+$Q38*25)*$R38)^2,0)</f>
        <v>0</v>
      </c>
      <c r="AA38" s="2"/>
      <c r="AB38" s="2"/>
      <c r="AC38" s="2"/>
    </row>
    <row r="39" spans="1:29" ht="11.25" hidden="1">
      <c r="A39" s="22" t="str">
        <f t="shared" si="41"/>
        <v>Ojeda</v>
      </c>
      <c r="B39" s="22" t="str">
        <f t="shared" si="42"/>
        <v>B</v>
      </c>
      <c r="C39" s="13"/>
      <c r="D39" s="19"/>
      <c r="E39" s="15"/>
      <c r="F39" s="15"/>
      <c r="G39" s="30"/>
      <c r="H39" s="30"/>
      <c r="I39" s="30"/>
      <c r="J39" s="30"/>
      <c r="K39" s="30"/>
      <c r="L39" s="35" t="str">
        <f t="shared" si="43"/>
        <v>B</v>
      </c>
      <c r="M39" s="35">
        <f t="shared" si="44"/>
        <v>3.8</v>
      </c>
      <c r="N39" s="17">
        <f t="shared" si="45"/>
        <v>0</v>
      </c>
      <c r="O39" s="25">
        <f>U39/(U37+U38+U39+U40+U41+U42)*D37</f>
        <v>0</v>
      </c>
      <c r="P39" s="25">
        <f>Z39/(Z37+Z38+Z39+Z40+Z41+Z42)*D38</f>
        <v>0</v>
      </c>
      <c r="Q39" s="3">
        <f t="shared" si="46"/>
        <v>0.5</v>
      </c>
      <c r="R39" s="3">
        <f t="shared" si="47"/>
        <v>1</v>
      </c>
      <c r="S39" s="5">
        <f t="shared" si="48"/>
        <v>57</v>
      </c>
      <c r="T39" s="20">
        <f>IF($N39&gt;0,$S39+10*$N39,0)</f>
        <v>0</v>
      </c>
      <c r="U39" s="20">
        <f t="shared" si="49"/>
        <v>0</v>
      </c>
      <c r="V39" s="3">
        <f t="shared" si="50"/>
        <v>0.5</v>
      </c>
      <c r="W39" s="3">
        <f t="shared" si="51"/>
        <v>1</v>
      </c>
      <c r="X39" s="43">
        <f t="shared" si="52"/>
        <v>57</v>
      </c>
      <c r="Y39" s="20">
        <f>IF($N39&gt;0,$S39+10*$N39,0)</f>
        <v>0</v>
      </c>
      <c r="Z39" s="20">
        <f>IF($N39&gt;0,(($T39+$Q39*25)*$R39)^2,0)</f>
        <v>0</v>
      </c>
      <c r="AA39" s="2"/>
      <c r="AB39" s="2"/>
      <c r="AC39" s="2"/>
    </row>
    <row r="40" spans="1:29" ht="11.25" hidden="1">
      <c r="A40" s="22" t="str">
        <f t="shared" si="41"/>
        <v>Tracy</v>
      </c>
      <c r="B40" s="22" t="str">
        <f t="shared" si="42"/>
        <v>L</v>
      </c>
      <c r="C40" s="13"/>
      <c r="D40" s="19"/>
      <c r="E40" s="15"/>
      <c r="F40" s="15"/>
      <c r="G40" s="30"/>
      <c r="H40" s="30"/>
      <c r="I40" s="30"/>
      <c r="J40" s="30"/>
      <c r="K40" s="30"/>
      <c r="L40" s="35" t="str">
        <f t="shared" si="43"/>
        <v>L</v>
      </c>
      <c r="M40" s="35">
        <f t="shared" si="44"/>
        <v>6.4</v>
      </c>
      <c r="N40" s="17">
        <f t="shared" si="45"/>
        <v>3</v>
      </c>
      <c r="O40" s="25">
        <f>U40/(U37+U38+U39+U40+U41+U42)*D37</f>
        <v>13.493827160493822</v>
      </c>
      <c r="P40" s="25">
        <f>Z40/(Z37+Z38+Z39+Z40+Z41+Z42)*D38</f>
        <v>8.197530864197518</v>
      </c>
      <c r="Q40" s="3">
        <f t="shared" si="46"/>
        <v>1</v>
      </c>
      <c r="R40" s="3">
        <f t="shared" si="47"/>
        <v>1</v>
      </c>
      <c r="S40" s="5">
        <f t="shared" si="48"/>
        <v>96</v>
      </c>
      <c r="T40" s="20">
        <f>IF($N40&gt;0,$S40+10*$N40,0)</f>
        <v>126</v>
      </c>
      <c r="U40" s="20">
        <f t="shared" si="49"/>
        <v>22801</v>
      </c>
      <c r="V40" s="3">
        <f t="shared" si="50"/>
        <v>0</v>
      </c>
      <c r="W40" s="3">
        <f t="shared" si="51"/>
        <v>1</v>
      </c>
      <c r="X40" s="43">
        <f t="shared" si="52"/>
        <v>96</v>
      </c>
      <c r="Y40" s="20">
        <f>IF($N40&gt;0,$S40+10*$N40,0)</f>
        <v>126</v>
      </c>
      <c r="Z40" s="20">
        <f>IF($N40&gt;0,(($T40+$Q40*25)*$R40)^2,0)</f>
        <v>22801</v>
      </c>
      <c r="AA40" s="2"/>
      <c r="AB40" s="2"/>
      <c r="AC40" s="2"/>
    </row>
    <row r="41" spans="1:29" ht="11.25" hidden="1">
      <c r="A41" s="22" t="str">
        <f t="shared" si="41"/>
        <v>Salazar</v>
      </c>
      <c r="B41" s="22" t="str">
        <f t="shared" si="42"/>
        <v>L</v>
      </c>
      <c r="C41" s="13"/>
      <c r="D41" s="19"/>
      <c r="E41" s="15"/>
      <c r="F41" s="15"/>
      <c r="G41" s="30"/>
      <c r="H41" s="30"/>
      <c r="I41" s="30"/>
      <c r="J41" s="30"/>
      <c r="K41" s="30"/>
      <c r="L41" s="35" t="str">
        <f t="shared" si="43"/>
        <v>L</v>
      </c>
      <c r="M41" s="35">
        <f t="shared" si="44"/>
        <v>5.1</v>
      </c>
      <c r="N41" s="17">
        <f t="shared" si="45"/>
        <v>0</v>
      </c>
      <c r="O41" s="25">
        <f>U41/(U37+U38+U39+U40+U41+U42)*D37</f>
        <v>0</v>
      </c>
      <c r="P41" s="25">
        <f>Z41/(Z37+Z38+Z39+Z40+Z41+Z42)*D38</f>
        <v>0</v>
      </c>
      <c r="Q41" s="3">
        <f t="shared" si="46"/>
        <v>1</v>
      </c>
      <c r="R41" s="3">
        <f t="shared" si="47"/>
        <v>1</v>
      </c>
      <c r="S41" s="5">
        <f t="shared" si="48"/>
        <v>76.5</v>
      </c>
      <c r="T41" s="20">
        <f>IF($N41&gt;0,$S41+10*$N41,0)</f>
        <v>0</v>
      </c>
      <c r="U41" s="20">
        <f t="shared" si="49"/>
        <v>0</v>
      </c>
      <c r="V41" s="3">
        <f t="shared" si="50"/>
        <v>0</v>
      </c>
      <c r="W41" s="3">
        <f t="shared" si="51"/>
        <v>1</v>
      </c>
      <c r="X41" s="43">
        <f t="shared" si="52"/>
        <v>76.5</v>
      </c>
      <c r="Y41" s="20">
        <f>IF($N41&gt;0,$S41+10*$N41,0)</f>
        <v>0</v>
      </c>
      <c r="Z41" s="20">
        <f>IF($N41&gt;0,(($T41+$Q41*25)*$R41)^2,0)</f>
        <v>0</v>
      </c>
      <c r="AA41" s="2"/>
      <c r="AB41" s="2"/>
      <c r="AC41" s="2"/>
    </row>
    <row r="42" spans="1:29" ht="11.25" hidden="1">
      <c r="A42" s="22" t="str">
        <f t="shared" si="41"/>
        <v>None</v>
      </c>
      <c r="B42" s="22" t="str">
        <f t="shared" si="42"/>
        <v>R</v>
      </c>
      <c r="C42" s="13"/>
      <c r="D42" s="19"/>
      <c r="E42" s="15"/>
      <c r="F42" s="15"/>
      <c r="G42" s="30"/>
      <c r="H42" s="30"/>
      <c r="I42" s="30"/>
      <c r="J42" s="30"/>
      <c r="K42" s="30"/>
      <c r="L42" s="35" t="str">
        <f t="shared" si="43"/>
        <v>R</v>
      </c>
      <c r="M42" s="35">
        <f t="shared" si="44"/>
        <v>0</v>
      </c>
      <c r="N42" s="17">
        <f t="shared" si="45"/>
        <v>0</v>
      </c>
      <c r="O42" s="25">
        <f>U42/(U37+U38+U39+U40+U41+U42)*D37</f>
        <v>0</v>
      </c>
      <c r="P42" s="25">
        <f>Z42/(Z37+Z38+Z39+Z40+Z41+Z42)*D38</f>
        <v>0</v>
      </c>
      <c r="Q42" s="3">
        <f t="shared" si="46"/>
        <v>0</v>
      </c>
      <c r="R42" s="3">
        <f t="shared" si="47"/>
        <v>1</v>
      </c>
      <c r="S42" s="5">
        <f t="shared" si="48"/>
        <v>0</v>
      </c>
      <c r="T42" s="20">
        <f>IF(N42&gt;0,S42+10*N42,0)</f>
        <v>0</v>
      </c>
      <c r="U42" s="20">
        <f t="shared" si="49"/>
        <v>0</v>
      </c>
      <c r="V42" s="3">
        <f t="shared" si="50"/>
        <v>1</v>
      </c>
      <c r="W42" s="3">
        <f t="shared" si="51"/>
        <v>1</v>
      </c>
      <c r="X42" s="43">
        <f t="shared" si="52"/>
        <v>0</v>
      </c>
      <c r="Y42" s="20">
        <f>IF(S42&gt;0,X42+10*S42,0)</f>
        <v>0</v>
      </c>
      <c r="Z42" s="20">
        <f>IF(S42&gt;0,((Y42+V42*25)*W42)^2,0)</f>
        <v>0</v>
      </c>
      <c r="AA42" s="2"/>
      <c r="AB42" s="2"/>
      <c r="AC42" s="2"/>
    </row>
    <row r="43" spans="1:29" ht="11.25" hidden="1">
      <c r="A43" s="2"/>
      <c r="B43" s="21"/>
      <c r="C43" s="2"/>
      <c r="D43" s="21"/>
      <c r="E43" s="21"/>
      <c r="F43" s="21"/>
      <c r="G43" s="27"/>
      <c r="H43" s="27"/>
      <c r="I43" s="27"/>
      <c r="J43" s="27"/>
      <c r="K43" s="27"/>
      <c r="L43" s="2"/>
      <c r="M43" s="9"/>
      <c r="N43" s="4"/>
      <c r="O43" s="3"/>
      <c r="P43" s="3"/>
      <c r="Q43" s="5"/>
      <c r="R43" s="2"/>
      <c r="S43" s="2"/>
      <c r="T43" s="2"/>
      <c r="U43" s="2"/>
      <c r="V43" s="2"/>
      <c r="W43" s="9"/>
      <c r="X43" s="9"/>
      <c r="Y43" s="2"/>
      <c r="Z43" s="2"/>
      <c r="AA43" s="2"/>
      <c r="AB43" s="2"/>
      <c r="AC43" s="2"/>
    </row>
    <row r="44" spans="1:29" ht="11.25" hidden="1">
      <c r="A44" s="23" t="s">
        <v>37</v>
      </c>
      <c r="B44" s="23" t="s">
        <v>6</v>
      </c>
      <c r="C44" s="1" t="s">
        <v>15</v>
      </c>
      <c r="D44" s="23" t="s">
        <v>14</v>
      </c>
      <c r="E44" s="23"/>
      <c r="F44" s="23"/>
      <c r="G44" s="29"/>
      <c r="H44" s="29"/>
      <c r="I44" s="29"/>
      <c r="J44" s="29"/>
      <c r="K44" s="29"/>
      <c r="L44" s="1" t="s">
        <v>6</v>
      </c>
      <c r="M44" s="10" t="s">
        <v>17</v>
      </c>
      <c r="N44" s="6" t="s">
        <v>9</v>
      </c>
      <c r="O44" s="24" t="s">
        <v>2</v>
      </c>
      <c r="P44" s="24" t="s">
        <v>3</v>
      </c>
      <c r="Q44" s="7" t="s">
        <v>16</v>
      </c>
      <c r="R44" s="7" t="s">
        <v>10</v>
      </c>
      <c r="S44" s="8" t="s">
        <v>11</v>
      </c>
      <c r="T44" s="7" t="s">
        <v>12</v>
      </c>
      <c r="U44" s="7" t="s">
        <v>13</v>
      </c>
      <c r="V44" s="7" t="s">
        <v>16</v>
      </c>
      <c r="W44" s="7" t="s">
        <v>10</v>
      </c>
      <c r="X44" s="8" t="s">
        <v>11</v>
      </c>
      <c r="Y44" s="7" t="s">
        <v>12</v>
      </c>
      <c r="Z44" s="7" t="s">
        <v>13</v>
      </c>
      <c r="AA44" s="2"/>
      <c r="AB44" s="2"/>
      <c r="AC44" s="2"/>
    </row>
    <row r="45" spans="1:29" ht="11.25" hidden="1">
      <c r="A45" s="22" t="str">
        <f aca="true" t="shared" si="53" ref="A45:A50">A37</f>
        <v>Montero</v>
      </c>
      <c r="B45" s="22" t="str">
        <f aca="true" t="shared" si="54" ref="B45:B50">B37</f>
        <v>L</v>
      </c>
      <c r="C45" s="26" t="s">
        <v>7</v>
      </c>
      <c r="D45" s="36">
        <f>100-VLOOKUP(A44,$B$2:$M$10,11,FALSE)*100</f>
        <v>14.70370370370371</v>
      </c>
      <c r="E45" s="23"/>
      <c r="F45" s="23"/>
      <c r="G45" s="29"/>
      <c r="H45" s="29"/>
      <c r="I45" s="29"/>
      <c r="J45" s="29"/>
      <c r="K45" s="29"/>
      <c r="L45" s="35" t="str">
        <f aca="true" t="shared" si="55" ref="L45:L50">VLOOKUP($A45,$A$21:$Q$26,2,FALSE)</f>
        <v>L</v>
      </c>
      <c r="M45" s="35">
        <f aca="true" t="shared" si="56" ref="M45:M50">VLOOKUP($A45,$A$21:$Q$26,17,FALSE)</f>
        <v>4.6</v>
      </c>
      <c r="N45" s="17">
        <f aca="true" t="shared" si="57" ref="N45:N50">VLOOKUP($A45,$A$21:$Q$26,7,FALSE)</f>
        <v>0</v>
      </c>
      <c r="O45" s="25">
        <f>U45/(U45+U46+U47+U48+U49+U50)*D45</f>
        <v>0</v>
      </c>
      <c r="P45" s="25">
        <f>Z45/(Z45+Z46+Z47+Z48+Z49+Z50)*D46</f>
        <v>0</v>
      </c>
      <c r="Q45" s="3">
        <f aca="true" t="shared" si="58" ref="Q45:Q50">IF(L45="B",0.5,IF(L45=$C$29,0,1))</f>
        <v>1</v>
      </c>
      <c r="R45" s="3">
        <f aca="true" t="shared" si="59" ref="R45:R50">IF($N45="",0,1)</f>
        <v>1</v>
      </c>
      <c r="S45" s="5">
        <f aca="true" t="shared" si="60" ref="S45:S50">15*M45*R45</f>
        <v>69</v>
      </c>
      <c r="T45" s="20">
        <f>IF($N45&gt;0,$S45+10*$N45,0)</f>
        <v>0</v>
      </c>
      <c r="U45" s="20">
        <f aca="true" t="shared" si="61" ref="U45:U50">IF($N45&gt;0,(($T45+$Q45*25)*$R45)^2,0)</f>
        <v>0</v>
      </c>
      <c r="V45" s="3">
        <f aca="true" t="shared" si="62" ref="V45:V50">IF(B45="B",0.5,IF(B45=$C$30,0,1))</f>
        <v>0</v>
      </c>
      <c r="W45" s="3">
        <f aca="true" t="shared" si="63" ref="W45:W50">IF($N45="",0,1)</f>
        <v>1</v>
      </c>
      <c r="X45" s="43">
        <f aca="true" t="shared" si="64" ref="X45:X50">S45</f>
        <v>69</v>
      </c>
      <c r="Y45" s="20">
        <f>IF($N45&gt;0,$S45+10*$N45,0)</f>
        <v>0</v>
      </c>
      <c r="Z45" s="20">
        <f>IF($N45&gt;0,(($T45+$Q45*25)*$R45)^2,0)</f>
        <v>0</v>
      </c>
      <c r="AA45" s="2"/>
      <c r="AB45" s="2"/>
      <c r="AC45" s="2"/>
    </row>
    <row r="46" spans="1:29" ht="11.25" hidden="1">
      <c r="A46" s="22" t="str">
        <f t="shared" si="53"/>
        <v>Burke</v>
      </c>
      <c r="B46" s="22" t="str">
        <f t="shared" si="54"/>
        <v>R</v>
      </c>
      <c r="C46" s="26" t="s">
        <v>8</v>
      </c>
      <c r="D46" s="36">
        <f>100-VLOOKUP(A44,$B$2:$M$10,12,FALSE)*100</f>
        <v>9.481481481481481</v>
      </c>
      <c r="E46" s="23"/>
      <c r="F46" s="23"/>
      <c r="G46" s="29"/>
      <c r="H46" s="29"/>
      <c r="I46" s="29"/>
      <c r="J46" s="29"/>
      <c r="K46" s="29"/>
      <c r="L46" s="35" t="str">
        <f t="shared" si="55"/>
        <v>R</v>
      </c>
      <c r="M46" s="35">
        <f t="shared" si="56"/>
        <v>4.3</v>
      </c>
      <c r="N46" s="17">
        <f t="shared" si="57"/>
        <v>3</v>
      </c>
      <c r="O46" s="25">
        <f>U46/(U45+U46+U47+U48+U49+U50)*D45</f>
        <v>6.27651107765111</v>
      </c>
      <c r="P46" s="25">
        <f>Z46/(Z45+Z46+Z47+Z48+Z49+Z50)*D46</f>
        <v>4.0473220047322</v>
      </c>
      <c r="Q46" s="3">
        <f t="shared" si="58"/>
        <v>0</v>
      </c>
      <c r="R46" s="3">
        <f t="shared" si="59"/>
        <v>1</v>
      </c>
      <c r="S46" s="5">
        <f t="shared" si="60"/>
        <v>64.5</v>
      </c>
      <c r="T46" s="20">
        <f>IF($N46&gt;0,$S46+10*$N46,0)</f>
        <v>94.5</v>
      </c>
      <c r="U46" s="20">
        <f t="shared" si="61"/>
        <v>8930.25</v>
      </c>
      <c r="V46" s="3">
        <f t="shared" si="62"/>
        <v>1</v>
      </c>
      <c r="W46" s="3">
        <f t="shared" si="63"/>
        <v>1</v>
      </c>
      <c r="X46" s="43">
        <f t="shared" si="64"/>
        <v>64.5</v>
      </c>
      <c r="Y46" s="20">
        <f>IF($N46&gt;0,$S46+10*$N46,0)</f>
        <v>94.5</v>
      </c>
      <c r="Z46" s="20">
        <f>IF($N46&gt;0,(($T46+$Q46*25)*$R46)^2,0)</f>
        <v>8930.25</v>
      </c>
      <c r="AA46" s="2"/>
      <c r="AB46" s="2"/>
      <c r="AC46" s="2"/>
    </row>
    <row r="47" spans="1:29" ht="11.25" hidden="1">
      <c r="A47" s="22" t="str">
        <f t="shared" si="53"/>
        <v>Ojeda</v>
      </c>
      <c r="B47" s="22" t="str">
        <f t="shared" si="54"/>
        <v>B</v>
      </c>
      <c r="C47" s="13"/>
      <c r="D47" s="19"/>
      <c r="E47" s="15"/>
      <c r="F47" s="15"/>
      <c r="G47" s="30"/>
      <c r="H47" s="30"/>
      <c r="I47" s="30"/>
      <c r="J47" s="30"/>
      <c r="K47" s="30"/>
      <c r="L47" s="35" t="str">
        <f t="shared" si="55"/>
        <v>B</v>
      </c>
      <c r="M47" s="35">
        <f t="shared" si="56"/>
        <v>3.8</v>
      </c>
      <c r="N47" s="17">
        <f t="shared" si="57"/>
        <v>4</v>
      </c>
      <c r="O47" s="25">
        <f>U47/(U45+U46+U47+U48+U49+U50)*D45</f>
        <v>8.427192626052598</v>
      </c>
      <c r="P47" s="25">
        <f>Z47/(Z45+Z46+Z47+Z48+Z49+Z50)*D46</f>
        <v>5.43415947674928</v>
      </c>
      <c r="Q47" s="3">
        <f t="shared" si="58"/>
        <v>0.5</v>
      </c>
      <c r="R47" s="3">
        <f t="shared" si="59"/>
        <v>1</v>
      </c>
      <c r="S47" s="5">
        <f t="shared" si="60"/>
        <v>57</v>
      </c>
      <c r="T47" s="20">
        <f>IF($N47&gt;0,$S47+10*$N47,0)</f>
        <v>97</v>
      </c>
      <c r="U47" s="20">
        <f t="shared" si="61"/>
        <v>11990.25</v>
      </c>
      <c r="V47" s="3">
        <f t="shared" si="62"/>
        <v>0.5</v>
      </c>
      <c r="W47" s="3">
        <f t="shared" si="63"/>
        <v>1</v>
      </c>
      <c r="X47" s="43">
        <f t="shared" si="64"/>
        <v>57</v>
      </c>
      <c r="Y47" s="20">
        <f>IF($N47&gt;0,$S47+10*$N47,0)</f>
        <v>97</v>
      </c>
      <c r="Z47" s="20">
        <f>IF($N47&gt;0,(($T47+$Q47*25)*$R47)^2,0)</f>
        <v>11990.25</v>
      </c>
      <c r="AA47" s="2"/>
      <c r="AB47" s="2"/>
      <c r="AC47" s="2"/>
    </row>
    <row r="48" spans="1:29" ht="11.25" hidden="1">
      <c r="A48" s="22" t="str">
        <f t="shared" si="53"/>
        <v>Tracy</v>
      </c>
      <c r="B48" s="22" t="str">
        <f t="shared" si="54"/>
        <v>L</v>
      </c>
      <c r="C48" s="13"/>
      <c r="D48" s="19"/>
      <c r="E48" s="15"/>
      <c r="F48" s="15"/>
      <c r="G48" s="30"/>
      <c r="H48" s="30"/>
      <c r="I48" s="30"/>
      <c r="J48" s="30"/>
      <c r="K48" s="30"/>
      <c r="L48" s="35" t="str">
        <f t="shared" si="55"/>
        <v>L</v>
      </c>
      <c r="M48" s="35">
        <f t="shared" si="56"/>
        <v>6.4</v>
      </c>
      <c r="N48" s="17">
        <f t="shared" si="57"/>
        <v>0</v>
      </c>
      <c r="O48" s="25">
        <f>U48/(U45+U46+U47+U48+U49+U50)*D45</f>
        <v>0</v>
      </c>
      <c r="P48" s="25">
        <f>Z48/(Z45+Z46+Z47+Z48+Z49+Z50)*D46</f>
        <v>0</v>
      </c>
      <c r="Q48" s="3">
        <f t="shared" si="58"/>
        <v>1</v>
      </c>
      <c r="R48" s="3">
        <f t="shared" si="59"/>
        <v>1</v>
      </c>
      <c r="S48" s="5">
        <f t="shared" si="60"/>
        <v>96</v>
      </c>
      <c r="T48" s="20">
        <f>IF($N48&gt;0,$S48+10*$N48,0)</f>
        <v>0</v>
      </c>
      <c r="U48" s="20">
        <f t="shared" si="61"/>
        <v>0</v>
      </c>
      <c r="V48" s="3">
        <f t="shared" si="62"/>
        <v>0</v>
      </c>
      <c r="W48" s="3">
        <f t="shared" si="63"/>
        <v>1</v>
      </c>
      <c r="X48" s="43">
        <f t="shared" si="64"/>
        <v>96</v>
      </c>
      <c r="Y48" s="20">
        <f>IF($N48&gt;0,$S48+10*$N48,0)</f>
        <v>0</v>
      </c>
      <c r="Z48" s="20">
        <f>IF($N48&gt;0,(($T48+$Q48*25)*$R48)^2,0)</f>
        <v>0</v>
      </c>
      <c r="AA48" s="2"/>
      <c r="AB48" s="2"/>
      <c r="AC48" s="2"/>
    </row>
    <row r="49" spans="1:29" ht="11.25" hidden="1">
      <c r="A49" s="22" t="str">
        <f t="shared" si="53"/>
        <v>Salazar</v>
      </c>
      <c r="B49" s="22" t="str">
        <f t="shared" si="54"/>
        <v>L</v>
      </c>
      <c r="C49" s="13"/>
      <c r="D49" s="19"/>
      <c r="E49" s="15"/>
      <c r="F49" s="15"/>
      <c r="G49" s="30"/>
      <c r="H49" s="30"/>
      <c r="I49" s="30"/>
      <c r="J49" s="30"/>
      <c r="K49" s="30"/>
      <c r="L49" s="35" t="str">
        <f t="shared" si="55"/>
        <v>L</v>
      </c>
      <c r="M49" s="35">
        <f t="shared" si="56"/>
        <v>5.1</v>
      </c>
      <c r="N49" s="17">
        <f t="shared" si="57"/>
        <v>0</v>
      </c>
      <c r="O49" s="25">
        <f>U49/(U45+U46+U47+U48+U49+U50)*D45</f>
        <v>0</v>
      </c>
      <c r="P49" s="25">
        <f>Z49/(Z45+Z46+Z47+Z48+Z49+Z50)*D46</f>
        <v>0</v>
      </c>
      <c r="Q49" s="3">
        <f t="shared" si="58"/>
        <v>1</v>
      </c>
      <c r="R49" s="3">
        <f t="shared" si="59"/>
        <v>1</v>
      </c>
      <c r="S49" s="5">
        <f t="shared" si="60"/>
        <v>76.5</v>
      </c>
      <c r="T49" s="20">
        <f>IF($N49&gt;0,$S49+10*$N49,0)</f>
        <v>0</v>
      </c>
      <c r="U49" s="20">
        <f t="shared" si="61"/>
        <v>0</v>
      </c>
      <c r="V49" s="3">
        <f t="shared" si="62"/>
        <v>0</v>
      </c>
      <c r="W49" s="3">
        <f t="shared" si="63"/>
        <v>1</v>
      </c>
      <c r="X49" s="43">
        <f t="shared" si="64"/>
        <v>76.5</v>
      </c>
      <c r="Y49" s="20">
        <f>IF($N49&gt;0,$S49+10*$N49,0)</f>
        <v>0</v>
      </c>
      <c r="Z49" s="20">
        <f>IF($N49&gt;0,(($T49+$Q49*25)*$R49)^2,0)</f>
        <v>0</v>
      </c>
      <c r="AA49" s="2"/>
      <c r="AB49" s="2"/>
      <c r="AC49" s="2"/>
    </row>
    <row r="50" spans="1:29" ht="11.25" hidden="1">
      <c r="A50" s="22" t="str">
        <f t="shared" si="53"/>
        <v>None</v>
      </c>
      <c r="B50" s="22" t="str">
        <f t="shared" si="54"/>
        <v>R</v>
      </c>
      <c r="C50" s="13"/>
      <c r="D50" s="19"/>
      <c r="E50" s="15"/>
      <c r="F50" s="15"/>
      <c r="G50" s="30"/>
      <c r="H50" s="30"/>
      <c r="I50" s="30"/>
      <c r="J50" s="30"/>
      <c r="K50" s="30"/>
      <c r="L50" s="35" t="str">
        <f t="shared" si="55"/>
        <v>R</v>
      </c>
      <c r="M50" s="35">
        <f t="shared" si="56"/>
        <v>0</v>
      </c>
      <c r="N50" s="17">
        <f t="shared" si="57"/>
        <v>0</v>
      </c>
      <c r="O50" s="25">
        <f>U50/(U45+U46+U47+U48+U49+U50)*D45</f>
        <v>0</v>
      </c>
      <c r="P50" s="25">
        <f>Z50/(Z45+Z46+Z47+Z48+Z49+Z50)*D46</f>
        <v>0</v>
      </c>
      <c r="Q50" s="3">
        <f t="shared" si="58"/>
        <v>0</v>
      </c>
      <c r="R50" s="3">
        <f t="shared" si="59"/>
        <v>1</v>
      </c>
      <c r="S50" s="5">
        <f t="shared" si="60"/>
        <v>0</v>
      </c>
      <c r="T50" s="20">
        <f>IF(N50&gt;0,S50+10*N50,0)</f>
        <v>0</v>
      </c>
      <c r="U50" s="20">
        <f t="shared" si="61"/>
        <v>0</v>
      </c>
      <c r="V50" s="3">
        <f t="shared" si="62"/>
        <v>1</v>
      </c>
      <c r="W50" s="3">
        <f t="shared" si="63"/>
        <v>1</v>
      </c>
      <c r="X50" s="43">
        <f t="shared" si="64"/>
        <v>0</v>
      </c>
      <c r="Y50" s="20">
        <f>IF(S50&gt;0,X50+10*S50,0)</f>
        <v>0</v>
      </c>
      <c r="Z50" s="20">
        <f>IF(S50&gt;0,((Y50+V50*25)*W50)^2,0)</f>
        <v>0</v>
      </c>
      <c r="AA50" s="2"/>
      <c r="AB50" s="2"/>
      <c r="AC50" s="2"/>
    </row>
    <row r="51" spans="1:29" ht="11.25" hidden="1">
      <c r="A51" s="2"/>
      <c r="B51" s="21"/>
      <c r="C51" s="2"/>
      <c r="D51" s="21"/>
      <c r="E51" s="21"/>
      <c r="F51" s="21"/>
      <c r="G51" s="27"/>
      <c r="H51" s="27"/>
      <c r="I51" s="27"/>
      <c r="J51" s="27"/>
      <c r="K51" s="27"/>
      <c r="L51" s="2"/>
      <c r="M51" s="9"/>
      <c r="N51" s="4"/>
      <c r="O51" s="3"/>
      <c r="P51" s="3"/>
      <c r="Q51" s="5"/>
      <c r="R51" s="2"/>
      <c r="S51" s="2"/>
      <c r="T51" s="2"/>
      <c r="U51" s="2"/>
      <c r="V51" s="2"/>
      <c r="W51" s="9"/>
      <c r="X51" s="9"/>
      <c r="Y51" s="2"/>
      <c r="Z51" s="2"/>
      <c r="AA51" s="2"/>
      <c r="AB51" s="2"/>
      <c r="AC51" s="2"/>
    </row>
    <row r="52" spans="1:29" ht="11.25" hidden="1">
      <c r="A52" s="23" t="s">
        <v>38</v>
      </c>
      <c r="B52" s="23" t="s">
        <v>6</v>
      </c>
      <c r="C52" s="1" t="s">
        <v>15</v>
      </c>
      <c r="D52" s="23" t="s">
        <v>14</v>
      </c>
      <c r="E52" s="23"/>
      <c r="F52" s="23"/>
      <c r="G52" s="29"/>
      <c r="H52" s="29"/>
      <c r="I52" s="29"/>
      <c r="J52" s="29"/>
      <c r="K52" s="29"/>
      <c r="L52" s="1" t="s">
        <v>6</v>
      </c>
      <c r="M52" s="10" t="s">
        <v>17</v>
      </c>
      <c r="N52" s="6" t="s">
        <v>9</v>
      </c>
      <c r="O52" s="24" t="s">
        <v>2</v>
      </c>
      <c r="P52" s="24" t="s">
        <v>3</v>
      </c>
      <c r="Q52" s="7" t="s">
        <v>16</v>
      </c>
      <c r="R52" s="7" t="s">
        <v>10</v>
      </c>
      <c r="S52" s="8" t="s">
        <v>11</v>
      </c>
      <c r="T52" s="7" t="s">
        <v>12</v>
      </c>
      <c r="U52" s="7" t="s">
        <v>13</v>
      </c>
      <c r="V52" s="7" t="s">
        <v>16</v>
      </c>
      <c r="W52" s="7" t="s">
        <v>10</v>
      </c>
      <c r="X52" s="8" t="s">
        <v>11</v>
      </c>
      <c r="Y52" s="7" t="s">
        <v>12</v>
      </c>
      <c r="Z52" s="7" t="s">
        <v>13</v>
      </c>
      <c r="AA52" s="2"/>
      <c r="AB52" s="2"/>
      <c r="AC52" s="2"/>
    </row>
    <row r="53" spans="1:29" ht="11.25" hidden="1">
      <c r="A53" s="22" t="str">
        <f aca="true" t="shared" si="65" ref="A53:A58">A45</f>
        <v>Montero</v>
      </c>
      <c r="B53" s="22" t="str">
        <f aca="true" t="shared" si="66" ref="B53:B58">B45</f>
        <v>L</v>
      </c>
      <c r="C53" s="26" t="s">
        <v>7</v>
      </c>
      <c r="D53" s="36">
        <f>100-VLOOKUP(A52,$B$2:$M$10,11,FALSE)*100</f>
        <v>13.493827160493822</v>
      </c>
      <c r="E53" s="23"/>
      <c r="F53" s="23"/>
      <c r="G53" s="29"/>
      <c r="H53" s="29"/>
      <c r="I53" s="29"/>
      <c r="J53" s="29"/>
      <c r="K53" s="29"/>
      <c r="L53" s="35" t="str">
        <f aca="true" t="shared" si="67" ref="L53:L58">VLOOKUP($A53,$A$21:$Q$26,2,FALSE)</f>
        <v>L</v>
      </c>
      <c r="M53" s="35">
        <f aca="true" t="shared" si="68" ref="M53:M58">VLOOKUP($A53,$A$21:$Q$26,17,FALSE)</f>
        <v>4.6</v>
      </c>
      <c r="N53" s="17">
        <f aca="true" t="shared" si="69" ref="N53:N58">VLOOKUP($A53,$A$21:$Q$26,12,FALSE)</f>
        <v>0</v>
      </c>
      <c r="O53" s="25">
        <f>U53/(U53+U54+U55+U56+U57+U58)*D53</f>
        <v>0</v>
      </c>
      <c r="P53" s="25">
        <f>Z53/(Z53+Z54+Z55+Z56+Z57+Z58)*D54</f>
        <v>0</v>
      </c>
      <c r="Q53" s="3">
        <f aca="true" t="shared" si="70" ref="Q53:Q58">IF(L53="B",0.5,IF(L53=$C$29,0,1))</f>
        <v>1</v>
      </c>
      <c r="R53" s="3">
        <f aca="true" t="shared" si="71" ref="R53:R58">IF($N53="",0,1)</f>
        <v>1</v>
      </c>
      <c r="S53" s="5">
        <f aca="true" t="shared" si="72" ref="S53:S58">15*M53*R53</f>
        <v>69</v>
      </c>
      <c r="T53" s="20">
        <f>IF($N53&gt;0,$S53+10*$N53,0)</f>
        <v>0</v>
      </c>
      <c r="U53" s="20">
        <f aca="true" t="shared" si="73" ref="U53:U58">IF($N53&gt;0,(($T53+$Q53*25)*$R53)^2,0)</f>
        <v>0</v>
      </c>
      <c r="V53" s="3">
        <f aca="true" t="shared" si="74" ref="V53:V58">IF(B53="B",0.5,IF(B53=$C$30,0,1))</f>
        <v>0</v>
      </c>
      <c r="W53" s="3">
        <f aca="true" t="shared" si="75" ref="W53:W58">IF($N53="",0,1)</f>
        <v>1</v>
      </c>
      <c r="X53" s="43">
        <f aca="true" t="shared" si="76" ref="X53:X58">S53</f>
        <v>69</v>
      </c>
      <c r="Y53" s="20">
        <f>IF($N53&gt;0,$S53+10*$N53,0)</f>
        <v>0</v>
      </c>
      <c r="Z53" s="20">
        <f>IF($N53&gt;0,(($T53+$Q53*25)*$R53)^2,0)</f>
        <v>0</v>
      </c>
      <c r="AA53" s="2"/>
      <c r="AB53" s="2"/>
      <c r="AC53" s="2"/>
    </row>
    <row r="54" spans="1:29" ht="11.25" hidden="1">
      <c r="A54" s="22" t="str">
        <f t="shared" si="65"/>
        <v>Burke</v>
      </c>
      <c r="B54" s="22" t="str">
        <f t="shared" si="66"/>
        <v>R</v>
      </c>
      <c r="C54" s="26" t="s">
        <v>8</v>
      </c>
      <c r="D54" s="36">
        <f>100-VLOOKUP(A52,$B$2:$M$10,12,FALSE)*100</f>
        <v>8.197530864197518</v>
      </c>
      <c r="E54" s="23"/>
      <c r="F54" s="23"/>
      <c r="G54" s="29"/>
      <c r="H54" s="29"/>
      <c r="I54" s="29"/>
      <c r="J54" s="29"/>
      <c r="K54" s="29"/>
      <c r="L54" s="35" t="str">
        <f t="shared" si="67"/>
        <v>R</v>
      </c>
      <c r="M54" s="35">
        <f t="shared" si="68"/>
        <v>4.3</v>
      </c>
      <c r="N54" s="17">
        <f t="shared" si="69"/>
        <v>0</v>
      </c>
      <c r="O54" s="25">
        <f>U54/(U53+U54+U55+U56+U57+U58)*D53</f>
        <v>0</v>
      </c>
      <c r="P54" s="25">
        <f>Z54/(Z53+Z54+Z55+Z56+Z57+Z58)*D54</f>
        <v>0</v>
      </c>
      <c r="Q54" s="3">
        <f t="shared" si="70"/>
        <v>0</v>
      </c>
      <c r="R54" s="3">
        <f t="shared" si="71"/>
        <v>1</v>
      </c>
      <c r="S54" s="5">
        <f t="shared" si="72"/>
        <v>64.5</v>
      </c>
      <c r="T54" s="20">
        <f>IF($N54&gt;0,$S54+10*$N54,0)</f>
        <v>0</v>
      </c>
      <c r="U54" s="20">
        <f t="shared" si="73"/>
        <v>0</v>
      </c>
      <c r="V54" s="3">
        <f t="shared" si="74"/>
        <v>1</v>
      </c>
      <c r="W54" s="3">
        <f t="shared" si="75"/>
        <v>1</v>
      </c>
      <c r="X54" s="43">
        <f t="shared" si="76"/>
        <v>64.5</v>
      </c>
      <c r="Y54" s="20">
        <f>IF($N54&gt;0,$S54+10*$N54,0)</f>
        <v>0</v>
      </c>
      <c r="Z54" s="20">
        <f>IF($N54&gt;0,(($T54+$Q54*25)*$R54)^2,0)</f>
        <v>0</v>
      </c>
      <c r="AA54" s="2"/>
      <c r="AB54" s="2"/>
      <c r="AC54" s="2"/>
    </row>
    <row r="55" spans="1:29" ht="11.25" hidden="1">
      <c r="A55" s="22" t="str">
        <f t="shared" si="65"/>
        <v>Ojeda</v>
      </c>
      <c r="B55" s="22" t="str">
        <f t="shared" si="66"/>
        <v>B</v>
      </c>
      <c r="C55" s="13"/>
      <c r="D55" s="19"/>
      <c r="E55" s="15"/>
      <c r="F55" s="15"/>
      <c r="G55" s="30"/>
      <c r="H55" s="30"/>
      <c r="I55" s="30"/>
      <c r="J55" s="30"/>
      <c r="K55" s="30"/>
      <c r="L55" s="35" t="str">
        <f t="shared" si="67"/>
        <v>B</v>
      </c>
      <c r="M55" s="35">
        <f t="shared" si="68"/>
        <v>3.8</v>
      </c>
      <c r="N55" s="17">
        <f t="shared" si="69"/>
        <v>4</v>
      </c>
      <c r="O55" s="25">
        <f>U55/(U53+U54+U55+U56+U57+U58)*D53</f>
        <v>4.650432540110259</v>
      </c>
      <c r="P55" s="25">
        <f>Z55/(Z53+Z54+Z55+Z56+Z57+Z58)*D54</f>
        <v>2.8251484049709132</v>
      </c>
      <c r="Q55" s="3">
        <f t="shared" si="70"/>
        <v>0.5</v>
      </c>
      <c r="R55" s="3">
        <f t="shared" si="71"/>
        <v>1</v>
      </c>
      <c r="S55" s="5">
        <f t="shared" si="72"/>
        <v>57</v>
      </c>
      <c r="T55" s="20">
        <f>IF($N55&gt;0,$S55+10*$N55,0)</f>
        <v>97</v>
      </c>
      <c r="U55" s="20">
        <f t="shared" si="73"/>
        <v>11990.25</v>
      </c>
      <c r="V55" s="3">
        <f t="shared" si="74"/>
        <v>0.5</v>
      </c>
      <c r="W55" s="3">
        <f t="shared" si="75"/>
        <v>1</v>
      </c>
      <c r="X55" s="43">
        <f t="shared" si="76"/>
        <v>57</v>
      </c>
      <c r="Y55" s="20">
        <f>IF($N55&gt;0,$S55+10*$N55,0)</f>
        <v>97</v>
      </c>
      <c r="Z55" s="20">
        <f>IF($N55&gt;0,(($T55+$Q55*25)*$R55)^2,0)</f>
        <v>11990.25</v>
      </c>
      <c r="AA55" s="2"/>
      <c r="AB55" s="2"/>
      <c r="AC55" s="2"/>
    </row>
    <row r="56" spans="1:29" ht="11.25" hidden="1">
      <c r="A56" s="22" t="str">
        <f t="shared" si="65"/>
        <v>Tracy</v>
      </c>
      <c r="B56" s="22" t="str">
        <f t="shared" si="66"/>
        <v>L</v>
      </c>
      <c r="C56" s="13"/>
      <c r="D56" s="19"/>
      <c r="E56" s="15"/>
      <c r="F56" s="15"/>
      <c r="G56" s="30"/>
      <c r="H56" s="30"/>
      <c r="I56" s="30"/>
      <c r="J56" s="30"/>
      <c r="K56" s="30"/>
      <c r="L56" s="35" t="str">
        <f t="shared" si="67"/>
        <v>L</v>
      </c>
      <c r="M56" s="35">
        <f t="shared" si="68"/>
        <v>6.4</v>
      </c>
      <c r="N56" s="17">
        <f t="shared" si="69"/>
        <v>3</v>
      </c>
      <c r="O56" s="25">
        <f>U56/(U53+U54+U55+U56+U57+U58)*D53</f>
        <v>8.843394620383563</v>
      </c>
      <c r="P56" s="25">
        <f>Z56/(Z53+Z54+Z55+Z56+Z57+Z58)*D54</f>
        <v>5.372382459226604</v>
      </c>
      <c r="Q56" s="3">
        <f t="shared" si="70"/>
        <v>1</v>
      </c>
      <c r="R56" s="3">
        <f t="shared" si="71"/>
        <v>1</v>
      </c>
      <c r="S56" s="5">
        <f t="shared" si="72"/>
        <v>96</v>
      </c>
      <c r="T56" s="20">
        <f>IF($N56&gt;0,$S56+10*$N56,0)</f>
        <v>126</v>
      </c>
      <c r="U56" s="20">
        <f t="shared" si="73"/>
        <v>22801</v>
      </c>
      <c r="V56" s="3">
        <f t="shared" si="74"/>
        <v>0</v>
      </c>
      <c r="W56" s="3">
        <f t="shared" si="75"/>
        <v>1</v>
      </c>
      <c r="X56" s="43">
        <f t="shared" si="76"/>
        <v>96</v>
      </c>
      <c r="Y56" s="20">
        <f>IF($N56&gt;0,$S56+10*$N56,0)</f>
        <v>126</v>
      </c>
      <c r="Z56" s="20">
        <f>IF($N56&gt;0,(($T56+$Q56*25)*$R56)^2,0)</f>
        <v>22801</v>
      </c>
      <c r="AA56" s="2"/>
      <c r="AB56" s="2"/>
      <c r="AC56" s="2"/>
    </row>
    <row r="57" spans="1:29" ht="11.25" hidden="1">
      <c r="A57" s="22" t="str">
        <f t="shared" si="65"/>
        <v>Salazar</v>
      </c>
      <c r="B57" s="22" t="str">
        <f t="shared" si="66"/>
        <v>L</v>
      </c>
      <c r="C57" s="13"/>
      <c r="D57" s="19"/>
      <c r="E57" s="15"/>
      <c r="F57" s="15"/>
      <c r="G57" s="30"/>
      <c r="H57" s="30"/>
      <c r="I57" s="30"/>
      <c r="J57" s="30"/>
      <c r="K57" s="30"/>
      <c r="L57" s="35" t="str">
        <f t="shared" si="67"/>
        <v>L</v>
      </c>
      <c r="M57" s="35">
        <f t="shared" si="68"/>
        <v>5.1</v>
      </c>
      <c r="N57" s="17">
        <f t="shared" si="69"/>
        <v>0</v>
      </c>
      <c r="O57" s="25">
        <f>U57/(U53+U54+U55+U56+U57+U58)*D53</f>
        <v>0</v>
      </c>
      <c r="P57" s="25">
        <f>Z57/(Z53+Z54+Z55+Z56+Z57+Z58)*D54</f>
        <v>0</v>
      </c>
      <c r="Q57" s="3">
        <f t="shared" si="70"/>
        <v>1</v>
      </c>
      <c r="R57" s="3">
        <f t="shared" si="71"/>
        <v>1</v>
      </c>
      <c r="S57" s="5">
        <f t="shared" si="72"/>
        <v>76.5</v>
      </c>
      <c r="T57" s="20">
        <f>IF($N57&gt;0,$S57+10*$N57,0)</f>
        <v>0</v>
      </c>
      <c r="U57" s="20">
        <f t="shared" si="73"/>
        <v>0</v>
      </c>
      <c r="V57" s="3">
        <f t="shared" si="74"/>
        <v>0</v>
      </c>
      <c r="W57" s="3">
        <f t="shared" si="75"/>
        <v>1</v>
      </c>
      <c r="X57" s="43">
        <f t="shared" si="76"/>
        <v>76.5</v>
      </c>
      <c r="Y57" s="20">
        <f>IF($N57&gt;0,$S57+10*$N57,0)</f>
        <v>0</v>
      </c>
      <c r="Z57" s="20">
        <f>IF($N57&gt;0,(($T57+$Q57*25)*$R57)^2,0)</f>
        <v>0</v>
      </c>
      <c r="AA57" s="2"/>
      <c r="AB57" s="2"/>
      <c r="AC57" s="2"/>
    </row>
    <row r="58" spans="1:29" ht="11.25" hidden="1">
      <c r="A58" s="22" t="str">
        <f t="shared" si="65"/>
        <v>None</v>
      </c>
      <c r="B58" s="22" t="str">
        <f t="shared" si="66"/>
        <v>R</v>
      </c>
      <c r="C58" s="13"/>
      <c r="D58" s="19"/>
      <c r="E58" s="15"/>
      <c r="F58" s="15"/>
      <c r="G58" s="30"/>
      <c r="H58" s="30"/>
      <c r="I58" s="30"/>
      <c r="J58" s="30"/>
      <c r="K58" s="30"/>
      <c r="L58" s="35" t="str">
        <f t="shared" si="67"/>
        <v>R</v>
      </c>
      <c r="M58" s="35">
        <f t="shared" si="68"/>
        <v>0</v>
      </c>
      <c r="N58" s="17">
        <f t="shared" si="69"/>
        <v>0</v>
      </c>
      <c r="O58" s="25">
        <f>U58/(U53+U54+U55+U56+U57+U58)*D53</f>
        <v>0</v>
      </c>
      <c r="P58" s="25">
        <f>Z58/(Z53+Z54+Z55+Z56+Z57+Z58)*D54</f>
        <v>0</v>
      </c>
      <c r="Q58" s="3">
        <f t="shared" si="70"/>
        <v>0</v>
      </c>
      <c r="R58" s="3">
        <f t="shared" si="71"/>
        <v>1</v>
      </c>
      <c r="S58" s="5">
        <f t="shared" si="72"/>
        <v>0</v>
      </c>
      <c r="T58" s="20">
        <f>IF(N58&gt;0,S58+10*N58,0)</f>
        <v>0</v>
      </c>
      <c r="U58" s="20">
        <f t="shared" si="73"/>
        <v>0</v>
      </c>
      <c r="V58" s="3">
        <f t="shared" si="74"/>
        <v>1</v>
      </c>
      <c r="W58" s="3">
        <f t="shared" si="75"/>
        <v>1</v>
      </c>
      <c r="X58" s="43">
        <f t="shared" si="76"/>
        <v>0</v>
      </c>
      <c r="Y58" s="20">
        <f>IF(S58&gt;0,X58+10*S58,0)</f>
        <v>0</v>
      </c>
      <c r="Z58" s="20">
        <f>IF(S58&gt;0,((Y58+V58*25)*W58)^2,0)</f>
        <v>0</v>
      </c>
      <c r="AA58" s="2"/>
      <c r="AB58" s="2"/>
      <c r="AC58" s="2"/>
    </row>
    <row r="59" spans="1:29" ht="11.25" hidden="1">
      <c r="A59" s="2"/>
      <c r="B59" s="21"/>
      <c r="C59" s="2"/>
      <c r="D59" s="21"/>
      <c r="E59" s="21"/>
      <c r="F59" s="21"/>
      <c r="G59" s="27"/>
      <c r="H59" s="27"/>
      <c r="I59" s="27"/>
      <c r="J59" s="27"/>
      <c r="K59" s="27"/>
      <c r="L59" s="2"/>
      <c r="M59" s="9"/>
      <c r="N59" s="4"/>
      <c r="O59" s="3"/>
      <c r="P59" s="3"/>
      <c r="Q59" s="5"/>
      <c r="R59" s="2"/>
      <c r="S59" s="2"/>
      <c r="T59" s="2"/>
      <c r="U59" s="2"/>
      <c r="V59" s="2"/>
      <c r="W59" s="9"/>
      <c r="X59" s="9"/>
      <c r="Y59" s="2"/>
      <c r="Z59" s="2"/>
      <c r="AA59" s="2"/>
      <c r="AB59" s="2"/>
      <c r="AC59" s="2"/>
    </row>
    <row r="60" spans="1:29" ht="11.25" hidden="1">
      <c r="A60" s="23" t="s">
        <v>40</v>
      </c>
      <c r="B60" s="23" t="s">
        <v>6</v>
      </c>
      <c r="C60" s="1" t="s">
        <v>15</v>
      </c>
      <c r="D60" s="23" t="s">
        <v>14</v>
      </c>
      <c r="E60" s="23"/>
      <c r="F60" s="23"/>
      <c r="G60" s="29"/>
      <c r="H60" s="29"/>
      <c r="I60" s="29"/>
      <c r="J60" s="29"/>
      <c r="K60" s="29"/>
      <c r="L60" s="1" t="s">
        <v>6</v>
      </c>
      <c r="M60" s="10" t="s">
        <v>17</v>
      </c>
      <c r="N60" s="6" t="s">
        <v>9</v>
      </c>
      <c r="O60" s="24" t="s">
        <v>2</v>
      </c>
      <c r="P60" s="24" t="s">
        <v>3</v>
      </c>
      <c r="Q60" s="7" t="s">
        <v>16</v>
      </c>
      <c r="R60" s="7" t="s">
        <v>10</v>
      </c>
      <c r="S60" s="8" t="s">
        <v>11</v>
      </c>
      <c r="T60" s="7" t="s">
        <v>12</v>
      </c>
      <c r="U60" s="7" t="s">
        <v>13</v>
      </c>
      <c r="V60" s="7" t="s">
        <v>16</v>
      </c>
      <c r="W60" s="7" t="s">
        <v>10</v>
      </c>
      <c r="X60" s="8" t="s">
        <v>11</v>
      </c>
      <c r="Y60" s="7" t="s">
        <v>12</v>
      </c>
      <c r="Z60" s="7" t="s">
        <v>13</v>
      </c>
      <c r="AA60" s="2"/>
      <c r="AB60" s="2"/>
      <c r="AC60" s="2"/>
    </row>
    <row r="61" spans="1:29" ht="11.25" hidden="1">
      <c r="A61" s="22" t="str">
        <f aca="true" t="shared" si="77" ref="A61:A66">A53</f>
        <v>Montero</v>
      </c>
      <c r="B61" s="22" t="str">
        <f aca="true" t="shared" si="78" ref="B61:B66">B53</f>
        <v>L</v>
      </c>
      <c r="C61" s="26" t="s">
        <v>7</v>
      </c>
      <c r="D61" s="36">
        <f>100-VLOOKUP(A60,$B$2:$M$10,11,FALSE)*100</f>
        <v>0</v>
      </c>
      <c r="E61" s="23"/>
      <c r="F61" s="23"/>
      <c r="G61" s="29"/>
      <c r="H61" s="29"/>
      <c r="I61" s="29"/>
      <c r="J61" s="29"/>
      <c r="K61" s="29"/>
      <c r="L61" s="35" t="str">
        <f aca="true" t="shared" si="79" ref="L61:L66">VLOOKUP($A61,$A$21:$Q$26,2,FALSE)</f>
        <v>L</v>
      </c>
      <c r="M61" s="35">
        <f aca="true" t="shared" si="80" ref="M61:M66">VLOOKUP($A61,$A$21:$Q$26,17,FALSE)</f>
        <v>4.6</v>
      </c>
      <c r="N61" s="17">
        <f aca="true" t="shared" si="81" ref="N61:N66">VLOOKUP($A61,$A$21:$Q$26,13,FALSE)</f>
        <v>0</v>
      </c>
      <c r="O61" s="25">
        <f>U61/(U61+U62+U63+U64+U65+U66)*D61</f>
        <v>0</v>
      </c>
      <c r="P61" s="25">
        <f>Z61/(Z61+Z62+Z63+Z64+Z65+Z66)*D62</f>
        <v>0</v>
      </c>
      <c r="Q61" s="3">
        <f aca="true" t="shared" si="82" ref="Q61:Q66">IF(L61="B",0.5,IF(L61=$C$29,0,1))</f>
        <v>1</v>
      </c>
      <c r="R61" s="3">
        <f aca="true" t="shared" si="83" ref="R61:R66">IF($N61="",0,1)</f>
        <v>1</v>
      </c>
      <c r="S61" s="5">
        <f aca="true" t="shared" si="84" ref="S61:S66">15*M61*R61</f>
        <v>69</v>
      </c>
      <c r="T61" s="20">
        <f>IF($N61&gt;0,$S61+10*$N61,0)</f>
        <v>0</v>
      </c>
      <c r="U61" s="20">
        <f aca="true" t="shared" si="85" ref="U61:U66">IF($N61&gt;0,(($T61+$Q61*25)*$R61)^2,0)</f>
        <v>0</v>
      </c>
      <c r="V61" s="3">
        <f aca="true" t="shared" si="86" ref="V61:V66">IF(B61="B",0.5,IF(B61=$C$30,0,1))</f>
        <v>0</v>
      </c>
      <c r="W61" s="3">
        <f aca="true" t="shared" si="87" ref="W61:W66">IF($N61="",0,1)</f>
        <v>1</v>
      </c>
      <c r="X61" s="43">
        <f aca="true" t="shared" si="88" ref="X61:X66">S61</f>
        <v>69</v>
      </c>
      <c r="Y61" s="20">
        <f>IF($N61&gt;0,$S61+10*$N61,0)</f>
        <v>0</v>
      </c>
      <c r="Z61" s="20">
        <f>IF($N61&gt;0,(($T61+$Q61*25)*$R61)^2,0)</f>
        <v>0</v>
      </c>
      <c r="AA61" s="2"/>
      <c r="AB61" s="2"/>
      <c r="AC61" s="2"/>
    </row>
    <row r="62" spans="1:29" ht="11.25" hidden="1">
      <c r="A62" s="22" t="str">
        <f t="shared" si="77"/>
        <v>Burke</v>
      </c>
      <c r="B62" s="22" t="str">
        <f t="shared" si="78"/>
        <v>R</v>
      </c>
      <c r="C62" s="26" t="s">
        <v>8</v>
      </c>
      <c r="D62" s="36">
        <f>100-VLOOKUP(A60,$B$2:$M$10,12,FALSE)*100</f>
        <v>11.111111111111128</v>
      </c>
      <c r="E62" s="23"/>
      <c r="F62" s="23"/>
      <c r="G62" s="29"/>
      <c r="H62" s="29"/>
      <c r="I62" s="29"/>
      <c r="J62" s="29"/>
      <c r="K62" s="29"/>
      <c r="L62" s="35" t="str">
        <f t="shared" si="79"/>
        <v>R</v>
      </c>
      <c r="M62" s="35">
        <f t="shared" si="80"/>
        <v>4.3</v>
      </c>
      <c r="N62" s="17">
        <f t="shared" si="81"/>
        <v>2</v>
      </c>
      <c r="O62" s="25">
        <f>U62/(U61+U62+U63+U64+U65+U66)*D61</f>
        <v>0</v>
      </c>
      <c r="P62" s="25">
        <f>Z62/(Z61+Z62+Z63+Z64+Z65+Z66)*D62</f>
        <v>4.147100761146402</v>
      </c>
      <c r="Q62" s="3">
        <f t="shared" si="82"/>
        <v>0</v>
      </c>
      <c r="R62" s="3">
        <f t="shared" si="83"/>
        <v>1</v>
      </c>
      <c r="S62" s="5">
        <f t="shared" si="84"/>
        <v>64.5</v>
      </c>
      <c r="T62" s="20">
        <f>IF($N62&gt;0,$S62+10*$N62,0)</f>
        <v>84.5</v>
      </c>
      <c r="U62" s="20">
        <f t="shared" si="85"/>
        <v>7140.25</v>
      </c>
      <c r="V62" s="3">
        <f t="shared" si="86"/>
        <v>1</v>
      </c>
      <c r="W62" s="3">
        <f t="shared" si="87"/>
        <v>1</v>
      </c>
      <c r="X62" s="43">
        <f t="shared" si="88"/>
        <v>64.5</v>
      </c>
      <c r="Y62" s="20">
        <f>IF($N62&gt;0,$S62+10*$N62,0)</f>
        <v>84.5</v>
      </c>
      <c r="Z62" s="20">
        <f>IF($N62&gt;0,(($T62+$Q62*25)*$R62)^2,0)</f>
        <v>7140.25</v>
      </c>
      <c r="AA62" s="2"/>
      <c r="AB62" s="2"/>
      <c r="AC62" s="2"/>
    </row>
    <row r="63" spans="1:29" ht="11.25" hidden="1">
      <c r="A63" s="22" t="str">
        <f t="shared" si="77"/>
        <v>Ojeda</v>
      </c>
      <c r="B63" s="22" t="str">
        <f t="shared" si="78"/>
        <v>B</v>
      </c>
      <c r="C63" s="13"/>
      <c r="D63" s="19"/>
      <c r="E63" s="15"/>
      <c r="F63" s="15"/>
      <c r="G63" s="30"/>
      <c r="H63" s="30"/>
      <c r="I63" s="30"/>
      <c r="J63" s="30"/>
      <c r="K63" s="30"/>
      <c r="L63" s="35" t="str">
        <f t="shared" si="79"/>
        <v>B</v>
      </c>
      <c r="M63" s="35">
        <f t="shared" si="80"/>
        <v>3.8</v>
      </c>
      <c r="N63" s="17">
        <f t="shared" si="81"/>
        <v>4</v>
      </c>
      <c r="O63" s="25">
        <f>U63/(U61+U62+U63+U64+U65+U66)*D61</f>
        <v>0</v>
      </c>
      <c r="P63" s="25">
        <f>Z63/(Z61+Z62+Z63+Z64+Z65+Z66)*D62</f>
        <v>6.964010349964727</v>
      </c>
      <c r="Q63" s="3">
        <f t="shared" si="82"/>
        <v>0.5</v>
      </c>
      <c r="R63" s="3">
        <f t="shared" si="83"/>
        <v>1</v>
      </c>
      <c r="S63" s="5">
        <f t="shared" si="84"/>
        <v>57</v>
      </c>
      <c r="T63" s="20">
        <f>IF($N63&gt;0,$S63+10*$N63,0)</f>
        <v>97</v>
      </c>
      <c r="U63" s="20">
        <f t="shared" si="85"/>
        <v>11990.25</v>
      </c>
      <c r="V63" s="3">
        <f t="shared" si="86"/>
        <v>0.5</v>
      </c>
      <c r="W63" s="3">
        <f t="shared" si="87"/>
        <v>1</v>
      </c>
      <c r="X63" s="43">
        <f t="shared" si="88"/>
        <v>57</v>
      </c>
      <c r="Y63" s="20">
        <f>IF($N63&gt;0,$S63+10*$N63,0)</f>
        <v>97</v>
      </c>
      <c r="Z63" s="20">
        <f>IF($N63&gt;0,(($T63+$Q63*25)*$R63)^2,0)</f>
        <v>11990.25</v>
      </c>
      <c r="AA63" s="2"/>
      <c r="AB63" s="2"/>
      <c r="AC63" s="2"/>
    </row>
    <row r="64" spans="1:29" ht="11.25" hidden="1">
      <c r="A64" s="22" t="str">
        <f t="shared" si="77"/>
        <v>Tracy</v>
      </c>
      <c r="B64" s="22" t="str">
        <f t="shared" si="78"/>
        <v>L</v>
      </c>
      <c r="C64" s="13"/>
      <c r="D64" s="19"/>
      <c r="E64" s="15"/>
      <c r="F64" s="15"/>
      <c r="G64" s="30"/>
      <c r="H64" s="30"/>
      <c r="I64" s="30"/>
      <c r="J64" s="30"/>
      <c r="K64" s="30"/>
      <c r="L64" s="35" t="str">
        <f t="shared" si="79"/>
        <v>L</v>
      </c>
      <c r="M64" s="35">
        <f t="shared" si="80"/>
        <v>6.4</v>
      </c>
      <c r="N64" s="17">
        <f t="shared" si="81"/>
        <v>0</v>
      </c>
      <c r="O64" s="25">
        <f>U64/(U61+U62+U63+U64+U65+U66)*D61</f>
        <v>0</v>
      </c>
      <c r="P64" s="25">
        <f>Z64/(Z61+Z62+Z63+Z64+Z65+Z66)*D62</f>
        <v>0</v>
      </c>
      <c r="Q64" s="3">
        <f t="shared" si="82"/>
        <v>1</v>
      </c>
      <c r="R64" s="3">
        <f t="shared" si="83"/>
        <v>1</v>
      </c>
      <c r="S64" s="5">
        <f t="shared" si="84"/>
        <v>96</v>
      </c>
      <c r="T64" s="20">
        <f>IF($N64&gt;0,$S64+10*$N64,0)</f>
        <v>0</v>
      </c>
      <c r="U64" s="20">
        <f t="shared" si="85"/>
        <v>0</v>
      </c>
      <c r="V64" s="3">
        <f t="shared" si="86"/>
        <v>0</v>
      </c>
      <c r="W64" s="3">
        <f t="shared" si="87"/>
        <v>1</v>
      </c>
      <c r="X64" s="43">
        <f t="shared" si="88"/>
        <v>96</v>
      </c>
      <c r="Y64" s="20">
        <f>IF($N64&gt;0,$S64+10*$N64,0)</f>
        <v>0</v>
      </c>
      <c r="Z64" s="20">
        <f>IF($N64&gt;0,(($T64+$Q64*25)*$R64)^2,0)</f>
        <v>0</v>
      </c>
      <c r="AA64" s="2"/>
      <c r="AB64" s="2"/>
      <c r="AC64" s="2"/>
    </row>
    <row r="65" spans="1:29" ht="11.25" hidden="1">
      <c r="A65" s="22" t="str">
        <f t="shared" si="77"/>
        <v>Salazar</v>
      </c>
      <c r="B65" s="22" t="str">
        <f t="shared" si="78"/>
        <v>L</v>
      </c>
      <c r="C65" s="13"/>
      <c r="D65" s="19"/>
      <c r="E65" s="15"/>
      <c r="F65" s="15"/>
      <c r="G65" s="30"/>
      <c r="H65" s="30"/>
      <c r="I65" s="30"/>
      <c r="J65" s="30"/>
      <c r="K65" s="30"/>
      <c r="L65" s="35" t="str">
        <f t="shared" si="79"/>
        <v>L</v>
      </c>
      <c r="M65" s="35">
        <f t="shared" si="80"/>
        <v>5.1</v>
      </c>
      <c r="N65" s="17">
        <f t="shared" si="81"/>
        <v>0</v>
      </c>
      <c r="O65" s="25">
        <f>U65/(U61+U62+U63+U64+U65+U66)*D61</f>
        <v>0</v>
      </c>
      <c r="P65" s="25">
        <f>Z65/(Z61+Z62+Z63+Z64+Z65+Z66)*D62</f>
        <v>0</v>
      </c>
      <c r="Q65" s="3">
        <f t="shared" si="82"/>
        <v>1</v>
      </c>
      <c r="R65" s="3">
        <f t="shared" si="83"/>
        <v>1</v>
      </c>
      <c r="S65" s="5">
        <f t="shared" si="84"/>
        <v>76.5</v>
      </c>
      <c r="T65" s="20">
        <f>IF($N65&gt;0,$S65+10*$N65,0)</f>
        <v>0</v>
      </c>
      <c r="U65" s="20">
        <f t="shared" si="85"/>
        <v>0</v>
      </c>
      <c r="V65" s="3">
        <f t="shared" si="86"/>
        <v>0</v>
      </c>
      <c r="W65" s="3">
        <f t="shared" si="87"/>
        <v>1</v>
      </c>
      <c r="X65" s="43">
        <f t="shared" si="88"/>
        <v>76.5</v>
      </c>
      <c r="Y65" s="20">
        <f>IF($N65&gt;0,$S65+10*$N65,0)</f>
        <v>0</v>
      </c>
      <c r="Z65" s="20">
        <f>IF($N65&gt;0,(($T65+$Q65*25)*$R65)^2,0)</f>
        <v>0</v>
      </c>
      <c r="AA65" s="2"/>
      <c r="AB65" s="2"/>
      <c r="AC65" s="2"/>
    </row>
    <row r="66" spans="1:29" ht="11.25" hidden="1">
      <c r="A66" s="22" t="str">
        <f t="shared" si="77"/>
        <v>None</v>
      </c>
      <c r="B66" s="22" t="str">
        <f t="shared" si="78"/>
        <v>R</v>
      </c>
      <c r="C66" s="13"/>
      <c r="D66" s="19"/>
      <c r="E66" s="15"/>
      <c r="F66" s="15"/>
      <c r="G66" s="30"/>
      <c r="H66" s="30"/>
      <c r="I66" s="30"/>
      <c r="J66" s="30"/>
      <c r="K66" s="30"/>
      <c r="L66" s="35" t="str">
        <f t="shared" si="79"/>
        <v>R</v>
      </c>
      <c r="M66" s="35">
        <f t="shared" si="80"/>
        <v>0</v>
      </c>
      <c r="N66" s="17">
        <f t="shared" si="81"/>
        <v>0</v>
      </c>
      <c r="O66" s="25">
        <f>U66/(U61+U62+U63+U64+U65+U66)*D61</f>
        <v>0</v>
      </c>
      <c r="P66" s="25">
        <f>Z66/(Z61+Z62+Z63+Z64+Z65+Z66)*D62</f>
        <v>0</v>
      </c>
      <c r="Q66" s="3">
        <f t="shared" si="82"/>
        <v>0</v>
      </c>
      <c r="R66" s="3">
        <f t="shared" si="83"/>
        <v>1</v>
      </c>
      <c r="S66" s="5">
        <f t="shared" si="84"/>
        <v>0</v>
      </c>
      <c r="T66" s="20">
        <f>IF(N66&gt;0,S66+10*N66,0)</f>
        <v>0</v>
      </c>
      <c r="U66" s="20">
        <f t="shared" si="85"/>
        <v>0</v>
      </c>
      <c r="V66" s="3">
        <f t="shared" si="86"/>
        <v>1</v>
      </c>
      <c r="W66" s="3">
        <f t="shared" si="87"/>
        <v>1</v>
      </c>
      <c r="X66" s="43">
        <f t="shared" si="88"/>
        <v>0</v>
      </c>
      <c r="Y66" s="20">
        <f>IF(S66&gt;0,X66+10*S66,0)</f>
        <v>0</v>
      </c>
      <c r="Z66" s="20">
        <f>IF(S66&gt;0,((Y66+V66*25)*W66)^2,0)</f>
        <v>0</v>
      </c>
      <c r="AA66" s="2"/>
      <c r="AB66" s="2"/>
      <c r="AC66" s="2"/>
    </row>
    <row r="67" spans="1:29" ht="11.25" hidden="1">
      <c r="A67" s="2"/>
      <c r="B67" s="21"/>
      <c r="C67" s="2"/>
      <c r="D67" s="21"/>
      <c r="E67" s="21"/>
      <c r="F67" s="21"/>
      <c r="G67" s="27"/>
      <c r="H67" s="27"/>
      <c r="I67" s="27"/>
      <c r="J67" s="27"/>
      <c r="K67" s="27"/>
      <c r="L67" s="2"/>
      <c r="M67" s="9"/>
      <c r="N67" s="4"/>
      <c r="O67" s="3"/>
      <c r="P67" s="3"/>
      <c r="Q67" s="5"/>
      <c r="R67" s="2"/>
      <c r="S67" s="2"/>
      <c r="T67" s="2"/>
      <c r="U67" s="2"/>
      <c r="V67" s="2"/>
      <c r="W67" s="9"/>
      <c r="X67" s="9"/>
      <c r="Y67" s="2"/>
      <c r="Z67" s="2"/>
      <c r="AA67" s="2"/>
      <c r="AB67" s="2"/>
      <c r="AC67" s="2"/>
    </row>
    <row r="68" spans="1:29" ht="11.25" hidden="1">
      <c r="A68" s="23" t="s">
        <v>35</v>
      </c>
      <c r="B68" s="23" t="s">
        <v>6</v>
      </c>
      <c r="C68" s="1" t="s">
        <v>15</v>
      </c>
      <c r="D68" s="23" t="s">
        <v>14</v>
      </c>
      <c r="E68" s="23"/>
      <c r="F68" s="23"/>
      <c r="G68" s="29"/>
      <c r="H68" s="29"/>
      <c r="I68" s="29"/>
      <c r="J68" s="29"/>
      <c r="K68" s="29"/>
      <c r="L68" s="1" t="s">
        <v>6</v>
      </c>
      <c r="M68" s="10" t="s">
        <v>17</v>
      </c>
      <c r="N68" s="6" t="s">
        <v>9</v>
      </c>
      <c r="O68" s="24" t="s">
        <v>2</v>
      </c>
      <c r="P68" s="24" t="s">
        <v>3</v>
      </c>
      <c r="Q68" s="7" t="s">
        <v>16</v>
      </c>
      <c r="R68" s="7" t="s">
        <v>10</v>
      </c>
      <c r="S68" s="8" t="s">
        <v>11</v>
      </c>
      <c r="T68" s="7" t="s">
        <v>12</v>
      </c>
      <c r="U68" s="7" t="s">
        <v>13</v>
      </c>
      <c r="V68" s="7" t="s">
        <v>16</v>
      </c>
      <c r="W68" s="7" t="s">
        <v>10</v>
      </c>
      <c r="X68" s="8" t="s">
        <v>11</v>
      </c>
      <c r="Y68" s="7" t="s">
        <v>12</v>
      </c>
      <c r="Z68" s="7" t="s">
        <v>13</v>
      </c>
      <c r="AA68" s="2"/>
      <c r="AB68" s="2"/>
      <c r="AC68" s="2"/>
    </row>
    <row r="69" spans="1:29" ht="11.25" hidden="1">
      <c r="A69" s="22" t="str">
        <f aca="true" t="shared" si="89" ref="A69:A74">A61</f>
        <v>Montero</v>
      </c>
      <c r="B69" s="22" t="str">
        <f aca="true" t="shared" si="90" ref="B69:B74">B61</f>
        <v>L</v>
      </c>
      <c r="C69" s="26" t="s">
        <v>7</v>
      </c>
      <c r="D69" s="36">
        <f>100-VLOOKUP(A68,$B$2:$M$10,11,FALSE)*100</f>
        <v>18.93827160493828</v>
      </c>
      <c r="E69" s="23"/>
      <c r="F69" s="23"/>
      <c r="G69" s="29"/>
      <c r="H69" s="29"/>
      <c r="I69" s="29"/>
      <c r="J69" s="29"/>
      <c r="K69" s="29"/>
      <c r="L69" s="35" t="str">
        <f aca="true" t="shared" si="91" ref="L69:L74">VLOOKUP($A69,$A$21:$Q$26,2,FALSE)</f>
        <v>L</v>
      </c>
      <c r="M69" s="35">
        <f aca="true" t="shared" si="92" ref="M69:M74">VLOOKUP($A69,$A$21:$Q$26,17,FALSE)</f>
        <v>4.6</v>
      </c>
      <c r="N69" s="17">
        <f aca="true" t="shared" si="93" ref="N69:N74">VLOOKUP($A69,$A$21:$Q$26,14,FALSE)</f>
        <v>0</v>
      </c>
      <c r="O69" s="25">
        <f>U69/(U69+U70+U71+U72+U73+U74)*D69</f>
        <v>0</v>
      </c>
      <c r="P69" s="25">
        <f>Z69/(Z69+Z70+Z71+Z72+Z73+Z74)*D70</f>
        <v>0</v>
      </c>
      <c r="Q69" s="3">
        <f aca="true" t="shared" si="94" ref="Q69:Q74">IF(L69="B",0.5,IF(L69=$C$29,0,1))</f>
        <v>1</v>
      </c>
      <c r="R69" s="3">
        <f aca="true" t="shared" si="95" ref="R69:R74">IF($N69="",0,1)</f>
        <v>1</v>
      </c>
      <c r="S69" s="5">
        <f aca="true" t="shared" si="96" ref="S69:S74">15*M69*R69</f>
        <v>69</v>
      </c>
      <c r="T69" s="20">
        <f>IF($N69&gt;0,$S69+10*$N69,0)</f>
        <v>0</v>
      </c>
      <c r="U69" s="20">
        <f aca="true" t="shared" si="97" ref="U69:U74">IF($N69&gt;0,(($T69+$Q69*25)*$R69)^2,0)</f>
        <v>0</v>
      </c>
      <c r="V69" s="3">
        <f aca="true" t="shared" si="98" ref="V69:V74">IF(B69="B",0.5,IF(B69=$C$30,0,1))</f>
        <v>0</v>
      </c>
      <c r="W69" s="3">
        <f aca="true" t="shared" si="99" ref="W69:W74">IF($N69="",0,1)</f>
        <v>1</v>
      </c>
      <c r="X69" s="43">
        <f aca="true" t="shared" si="100" ref="X69:X74">S69</f>
        <v>69</v>
      </c>
      <c r="Y69" s="20">
        <f>IF($N69&gt;0,$S69+10*$N69,0)</f>
        <v>0</v>
      </c>
      <c r="Z69" s="20">
        <f>IF($N69&gt;0,(($T69+$Q69*25)*$R69)^2,0)</f>
        <v>0</v>
      </c>
      <c r="AA69" s="2"/>
      <c r="AB69" s="2"/>
      <c r="AC69" s="2"/>
    </row>
    <row r="70" spans="1:29" ht="11.25" hidden="1">
      <c r="A70" s="22" t="str">
        <f t="shared" si="89"/>
        <v>Burke</v>
      </c>
      <c r="B70" s="22" t="str">
        <f t="shared" si="90"/>
        <v>R</v>
      </c>
      <c r="C70" s="26" t="s">
        <v>8</v>
      </c>
      <c r="D70" s="36">
        <f>100-VLOOKUP(A68,$B$2:$M$10,12,FALSE)*100</f>
        <v>13.975308641975303</v>
      </c>
      <c r="E70" s="23"/>
      <c r="F70" s="23"/>
      <c r="G70" s="29"/>
      <c r="H70" s="29"/>
      <c r="I70" s="29"/>
      <c r="J70" s="29"/>
      <c r="K70" s="29"/>
      <c r="L70" s="35" t="str">
        <f t="shared" si="91"/>
        <v>R</v>
      </c>
      <c r="M70" s="35">
        <f t="shared" si="92"/>
        <v>4.3</v>
      </c>
      <c r="N70" s="17">
        <f t="shared" si="93"/>
        <v>2</v>
      </c>
      <c r="O70" s="25">
        <f>U70/(U69+U70+U71+U72+U73+U74)*D69</f>
        <v>2.706455589123271</v>
      </c>
      <c r="P70" s="25">
        <f>Z70/(Z69+Z70+Z71+Z72+Z73+Z74)*D70</f>
        <v>1.9972019080101306</v>
      </c>
      <c r="Q70" s="3">
        <f t="shared" si="94"/>
        <v>0</v>
      </c>
      <c r="R70" s="3">
        <f t="shared" si="95"/>
        <v>1</v>
      </c>
      <c r="S70" s="5">
        <f t="shared" si="96"/>
        <v>64.5</v>
      </c>
      <c r="T70" s="20">
        <f>IF($N70&gt;0,$S70+10*$N70,0)</f>
        <v>84.5</v>
      </c>
      <c r="U70" s="20">
        <f t="shared" si="97"/>
        <v>7140.25</v>
      </c>
      <c r="V70" s="3">
        <f t="shared" si="98"/>
        <v>1</v>
      </c>
      <c r="W70" s="3">
        <f t="shared" si="99"/>
        <v>1</v>
      </c>
      <c r="X70" s="43">
        <f t="shared" si="100"/>
        <v>64.5</v>
      </c>
      <c r="Y70" s="20">
        <f>IF($N70&gt;0,$S70+10*$N70,0)</f>
        <v>84.5</v>
      </c>
      <c r="Z70" s="20">
        <f>IF($N70&gt;0,(($T70+$Q70*25)*$R70)^2,0)</f>
        <v>7140.25</v>
      </c>
      <c r="AA70" s="2"/>
      <c r="AB70" s="2"/>
      <c r="AC70" s="2"/>
    </row>
    <row r="71" spans="1:29" ht="11.25" hidden="1">
      <c r="A71" s="22" t="str">
        <f t="shared" si="89"/>
        <v>Ojeda</v>
      </c>
      <c r="B71" s="22" t="str">
        <f t="shared" si="90"/>
        <v>B</v>
      </c>
      <c r="C71" s="13"/>
      <c r="D71" s="19"/>
      <c r="E71" s="15"/>
      <c r="F71" s="15"/>
      <c r="G71" s="30"/>
      <c r="H71" s="30"/>
      <c r="I71" s="30"/>
      <c r="J71" s="30"/>
      <c r="K71" s="30"/>
      <c r="L71" s="35" t="str">
        <f t="shared" si="91"/>
        <v>B</v>
      </c>
      <c r="M71" s="35">
        <f t="shared" si="92"/>
        <v>3.8</v>
      </c>
      <c r="N71" s="17">
        <f t="shared" si="93"/>
        <v>0</v>
      </c>
      <c r="O71" s="25">
        <f>U71/(U69+U70+U71+U72+U73+U74)*D69</f>
        <v>0</v>
      </c>
      <c r="P71" s="25">
        <f>Z71/(Z69+Z70+Z71+Z72+Z73+Z74)*D70</f>
        <v>0</v>
      </c>
      <c r="Q71" s="3">
        <f t="shared" si="94"/>
        <v>0.5</v>
      </c>
      <c r="R71" s="3">
        <f t="shared" si="95"/>
        <v>1</v>
      </c>
      <c r="S71" s="5">
        <f t="shared" si="96"/>
        <v>57</v>
      </c>
      <c r="T71" s="20">
        <f>IF($N71&gt;0,$S71+10*$N71,0)</f>
        <v>0</v>
      </c>
      <c r="U71" s="20">
        <f t="shared" si="97"/>
        <v>0</v>
      </c>
      <c r="V71" s="3">
        <f t="shared" si="98"/>
        <v>0.5</v>
      </c>
      <c r="W71" s="3">
        <f t="shared" si="99"/>
        <v>1</v>
      </c>
      <c r="X71" s="43">
        <f t="shared" si="100"/>
        <v>57</v>
      </c>
      <c r="Y71" s="20">
        <f>IF($N71&gt;0,$S71+10*$N71,0)</f>
        <v>0</v>
      </c>
      <c r="Z71" s="20">
        <f>IF($N71&gt;0,(($T71+$Q71*25)*$R71)^2,0)</f>
        <v>0</v>
      </c>
      <c r="AA71" s="2"/>
      <c r="AB71" s="2"/>
      <c r="AC71" s="2"/>
    </row>
    <row r="72" spans="1:29" ht="11.25" hidden="1">
      <c r="A72" s="22" t="str">
        <f t="shared" si="89"/>
        <v>Tracy</v>
      </c>
      <c r="B72" s="22" t="str">
        <f t="shared" si="90"/>
        <v>L</v>
      </c>
      <c r="C72" s="13"/>
      <c r="D72" s="19"/>
      <c r="E72" s="15"/>
      <c r="F72" s="15"/>
      <c r="G72" s="30"/>
      <c r="H72" s="30"/>
      <c r="I72" s="30"/>
      <c r="J72" s="30"/>
      <c r="K72" s="30"/>
      <c r="L72" s="35" t="str">
        <f t="shared" si="91"/>
        <v>L</v>
      </c>
      <c r="M72" s="35">
        <f t="shared" si="92"/>
        <v>6.4</v>
      </c>
      <c r="N72" s="17">
        <f t="shared" si="93"/>
        <v>3</v>
      </c>
      <c r="O72" s="25">
        <f>U72/(U69+U70+U71+U72+U73+U74)*D69</f>
        <v>8.642539671243963</v>
      </c>
      <c r="P72" s="25">
        <f>Z72/(Z69+Z70+Z71+Z72+Z73+Z74)*D70</f>
        <v>6.377675950357339</v>
      </c>
      <c r="Q72" s="3">
        <f t="shared" si="94"/>
        <v>1</v>
      </c>
      <c r="R72" s="3">
        <f t="shared" si="95"/>
        <v>1</v>
      </c>
      <c r="S72" s="5">
        <f t="shared" si="96"/>
        <v>96</v>
      </c>
      <c r="T72" s="20">
        <f>IF($N72&gt;0,$S72+10*$N72,0)</f>
        <v>126</v>
      </c>
      <c r="U72" s="20">
        <f t="shared" si="97"/>
        <v>22801</v>
      </c>
      <c r="V72" s="3">
        <f t="shared" si="98"/>
        <v>0</v>
      </c>
      <c r="W72" s="3">
        <f t="shared" si="99"/>
        <v>1</v>
      </c>
      <c r="X72" s="43">
        <f t="shared" si="100"/>
        <v>96</v>
      </c>
      <c r="Y72" s="20">
        <f>IF($N72&gt;0,$S72+10*$N72,0)</f>
        <v>126</v>
      </c>
      <c r="Z72" s="20">
        <f>IF($N72&gt;0,(($T72+$Q72*25)*$R72)^2,0)</f>
        <v>22801</v>
      </c>
      <c r="AA72" s="2"/>
      <c r="AB72" s="2"/>
      <c r="AC72" s="2"/>
    </row>
    <row r="73" spans="1:29" ht="11.25" hidden="1">
      <c r="A73" s="22" t="str">
        <f t="shared" si="89"/>
        <v>Salazar</v>
      </c>
      <c r="B73" s="22" t="str">
        <f t="shared" si="90"/>
        <v>L</v>
      </c>
      <c r="C73" s="13"/>
      <c r="D73" s="19"/>
      <c r="E73" s="15"/>
      <c r="F73" s="15"/>
      <c r="G73" s="30"/>
      <c r="H73" s="30"/>
      <c r="I73" s="30"/>
      <c r="J73" s="30"/>
      <c r="K73" s="30"/>
      <c r="L73" s="35" t="str">
        <f t="shared" si="91"/>
        <v>L</v>
      </c>
      <c r="M73" s="35">
        <f t="shared" si="92"/>
        <v>5.1</v>
      </c>
      <c r="N73" s="17">
        <f t="shared" si="93"/>
        <v>4</v>
      </c>
      <c r="O73" s="25">
        <f>U73/(U69+U70+U71+U72+U73+U74)*D69</f>
        <v>7.589276344571046</v>
      </c>
      <c r="P73" s="25">
        <f>Z73/(Z69+Z70+Z71+Z72+Z73+Z74)*D70</f>
        <v>5.600430783607834</v>
      </c>
      <c r="Q73" s="3">
        <f t="shared" si="94"/>
        <v>1</v>
      </c>
      <c r="R73" s="3">
        <f t="shared" si="95"/>
        <v>1</v>
      </c>
      <c r="S73" s="5">
        <f t="shared" si="96"/>
        <v>76.5</v>
      </c>
      <c r="T73" s="20">
        <f>IF($N73&gt;0,$S73+10*$N73,0)</f>
        <v>116.5</v>
      </c>
      <c r="U73" s="20">
        <f t="shared" si="97"/>
        <v>20022.25</v>
      </c>
      <c r="V73" s="3">
        <f t="shared" si="98"/>
        <v>0</v>
      </c>
      <c r="W73" s="3">
        <f t="shared" si="99"/>
        <v>1</v>
      </c>
      <c r="X73" s="43">
        <f t="shared" si="100"/>
        <v>76.5</v>
      </c>
      <c r="Y73" s="20">
        <f>IF($N73&gt;0,$S73+10*$N73,0)</f>
        <v>116.5</v>
      </c>
      <c r="Z73" s="20">
        <f>IF($N73&gt;0,(($T73+$Q73*25)*$R73)^2,0)</f>
        <v>20022.25</v>
      </c>
      <c r="AA73" s="2"/>
      <c r="AB73" s="2"/>
      <c r="AC73" s="2"/>
    </row>
    <row r="74" spans="1:29" ht="11.25" hidden="1">
      <c r="A74" s="22" t="str">
        <f t="shared" si="89"/>
        <v>None</v>
      </c>
      <c r="B74" s="22" t="str">
        <f t="shared" si="90"/>
        <v>R</v>
      </c>
      <c r="C74" s="13"/>
      <c r="D74" s="19"/>
      <c r="E74" s="15"/>
      <c r="F74" s="15"/>
      <c r="G74" s="30"/>
      <c r="H74" s="30"/>
      <c r="I74" s="30"/>
      <c r="J74" s="30"/>
      <c r="K74" s="30"/>
      <c r="L74" s="35" t="str">
        <f t="shared" si="91"/>
        <v>R</v>
      </c>
      <c r="M74" s="35">
        <f t="shared" si="92"/>
        <v>0</v>
      </c>
      <c r="N74" s="17">
        <f t="shared" si="93"/>
        <v>0</v>
      </c>
      <c r="O74" s="25">
        <f>U74/(U69+U70+U71+U72+U73+U74)*D69</f>
        <v>0</v>
      </c>
      <c r="P74" s="25">
        <f>Z74/(Z69+Z70+Z71+Z72+Z73+Z74)*D70</f>
        <v>0</v>
      </c>
      <c r="Q74" s="3">
        <f t="shared" si="94"/>
        <v>0</v>
      </c>
      <c r="R74" s="3">
        <f t="shared" si="95"/>
        <v>1</v>
      </c>
      <c r="S74" s="5">
        <f t="shared" si="96"/>
        <v>0</v>
      </c>
      <c r="T74" s="20">
        <f>IF(N74&gt;0,S74+10*N74,0)</f>
        <v>0</v>
      </c>
      <c r="U74" s="20">
        <f t="shared" si="97"/>
        <v>0</v>
      </c>
      <c r="V74" s="3">
        <f t="shared" si="98"/>
        <v>1</v>
      </c>
      <c r="W74" s="3">
        <f t="shared" si="99"/>
        <v>1</v>
      </c>
      <c r="X74" s="43">
        <f t="shared" si="100"/>
        <v>0</v>
      </c>
      <c r="Y74" s="20">
        <f>IF(S74&gt;0,X74+10*S74,0)</f>
        <v>0</v>
      </c>
      <c r="Z74" s="20">
        <f>IF(S74&gt;0,((Y74+V74*25)*W74)^2,0)</f>
        <v>0</v>
      </c>
      <c r="AA74" s="2"/>
      <c r="AB74" s="2"/>
      <c r="AC74" s="2"/>
    </row>
    <row r="75" spans="1:29" ht="11.25" hidden="1">
      <c r="A75" s="2"/>
      <c r="B75" s="21"/>
      <c r="C75" s="2"/>
      <c r="D75" s="21"/>
      <c r="E75" s="21"/>
      <c r="F75" s="21"/>
      <c r="G75" s="27"/>
      <c r="H75" s="27"/>
      <c r="I75" s="27"/>
      <c r="J75" s="27"/>
      <c r="K75" s="27"/>
      <c r="L75" s="2"/>
      <c r="M75" s="9"/>
      <c r="N75" s="4"/>
      <c r="O75" s="3"/>
      <c r="P75" s="3"/>
      <c r="Q75" s="5"/>
      <c r="R75" s="2"/>
      <c r="S75" s="2"/>
      <c r="T75" s="2"/>
      <c r="U75" s="2"/>
      <c r="V75" s="2"/>
      <c r="W75" s="9"/>
      <c r="X75" s="9"/>
      <c r="Y75" s="2"/>
      <c r="Z75" s="2"/>
      <c r="AA75" s="2"/>
      <c r="AB75" s="2"/>
      <c r="AC75" s="2"/>
    </row>
    <row r="76" spans="1:29" ht="11.25" hidden="1">
      <c r="A76" s="23" t="s">
        <v>36</v>
      </c>
      <c r="B76" s="23" t="s">
        <v>6</v>
      </c>
      <c r="C76" s="1" t="s">
        <v>15</v>
      </c>
      <c r="D76" s="23" t="s">
        <v>14</v>
      </c>
      <c r="E76" s="23"/>
      <c r="F76" s="23"/>
      <c r="G76" s="29"/>
      <c r="H76" s="29"/>
      <c r="I76" s="29"/>
      <c r="J76" s="29"/>
      <c r="K76" s="29"/>
      <c r="L76" s="1" t="s">
        <v>6</v>
      </c>
      <c r="M76" s="10" t="s">
        <v>17</v>
      </c>
      <c r="N76" s="6" t="s">
        <v>9</v>
      </c>
      <c r="O76" s="24" t="s">
        <v>2</v>
      </c>
      <c r="P76" s="24" t="s">
        <v>3</v>
      </c>
      <c r="Q76" s="7" t="s">
        <v>16</v>
      </c>
      <c r="R76" s="7" t="s">
        <v>10</v>
      </c>
      <c r="S76" s="8" t="s">
        <v>11</v>
      </c>
      <c r="T76" s="7" t="s">
        <v>12</v>
      </c>
      <c r="U76" s="7" t="s">
        <v>13</v>
      </c>
      <c r="V76" s="7" t="s">
        <v>16</v>
      </c>
      <c r="W76" s="7" t="s">
        <v>10</v>
      </c>
      <c r="X76" s="8" t="s">
        <v>11</v>
      </c>
      <c r="Y76" s="7" t="s">
        <v>12</v>
      </c>
      <c r="Z76" s="7" t="s">
        <v>13</v>
      </c>
      <c r="AA76" s="2"/>
      <c r="AB76" s="2"/>
      <c r="AC76" s="2"/>
    </row>
    <row r="77" spans="1:29" ht="11.25" hidden="1">
      <c r="A77" s="22" t="str">
        <f aca="true" t="shared" si="101" ref="A77:A82">A69</f>
        <v>Montero</v>
      </c>
      <c r="B77" s="22" t="str">
        <f aca="true" t="shared" si="102" ref="B77:B82">B69</f>
        <v>L</v>
      </c>
      <c r="C77" s="26" t="s">
        <v>7</v>
      </c>
      <c r="D77" s="36">
        <f>100-VLOOKUP(A76,$B$2:$M$10,11,FALSE)*100</f>
        <v>8.654320987654316</v>
      </c>
      <c r="E77" s="23"/>
      <c r="F77" s="23"/>
      <c r="G77" s="29"/>
      <c r="H77" s="29"/>
      <c r="I77" s="29"/>
      <c r="J77" s="29"/>
      <c r="K77" s="29"/>
      <c r="L77" s="35" t="str">
        <f aca="true" t="shared" si="103" ref="L77:L82">VLOOKUP($A77,$A$21:$Q$26,2,FALSE)</f>
        <v>L</v>
      </c>
      <c r="M77" s="35">
        <f aca="true" t="shared" si="104" ref="M77:M82">VLOOKUP($A77,$A$21:$Q$26,17,FALSE)</f>
        <v>4.6</v>
      </c>
      <c r="N77" s="17">
        <f aca="true" t="shared" si="105" ref="N77:N82">VLOOKUP($A77,$A$21:$Q$26,15,FALSE)</f>
        <v>0</v>
      </c>
      <c r="O77" s="25">
        <f>U77/(U77+U78+U79+U80+U81+U82)*D77</f>
        <v>0</v>
      </c>
      <c r="P77" s="25">
        <f>Z77/(Z77+Z78+Z79+Z80+Z81+Z82)*D78</f>
        <v>0</v>
      </c>
      <c r="Q77" s="3">
        <f aca="true" t="shared" si="106" ref="Q77:Q82">IF(L77="B",0.5,IF(L77=$C$29,0,1))</f>
        <v>1</v>
      </c>
      <c r="R77" s="3">
        <f aca="true" t="shared" si="107" ref="R77:R82">IF($N77="",0,1)</f>
        <v>1</v>
      </c>
      <c r="S77" s="5">
        <f aca="true" t="shared" si="108" ref="S77:S82">15*M77*R77</f>
        <v>69</v>
      </c>
      <c r="T77" s="20">
        <f>IF($N77&gt;0,$S77+10*$N77,0)</f>
        <v>0</v>
      </c>
      <c r="U77" s="20">
        <f aca="true" t="shared" si="109" ref="U77:U82">IF($N77&gt;0,(($T77+$Q77*25)*$R77)^2,0)</f>
        <v>0</v>
      </c>
      <c r="V77" s="3">
        <f aca="true" t="shared" si="110" ref="V77:V82">IF(B77="B",0.5,IF(B77=$C$30,0,1))</f>
        <v>0</v>
      </c>
      <c r="W77" s="3">
        <f aca="true" t="shared" si="111" ref="W77:W82">IF($N77="",0,1)</f>
        <v>1</v>
      </c>
      <c r="X77" s="43">
        <f aca="true" t="shared" si="112" ref="X77:X82">S77</f>
        <v>69</v>
      </c>
      <c r="Y77" s="20">
        <f>IF($N77&gt;0,$S77+10*$N77,0)</f>
        <v>0</v>
      </c>
      <c r="Z77" s="20">
        <f>IF($N77&gt;0,(($T77+$Q77*25)*$R77)^2,0)</f>
        <v>0</v>
      </c>
      <c r="AA77" s="2"/>
      <c r="AB77" s="2"/>
      <c r="AC77" s="2"/>
    </row>
    <row r="78" spans="1:29" ht="11.25" hidden="1">
      <c r="A78" s="22" t="str">
        <f t="shared" si="101"/>
        <v>Burke</v>
      </c>
      <c r="B78" s="22" t="str">
        <f t="shared" si="102"/>
        <v>R</v>
      </c>
      <c r="C78" s="26" t="s">
        <v>8</v>
      </c>
      <c r="D78" s="36">
        <f>100-VLOOKUP(A76,$B$2:$M$10,12,FALSE)*100</f>
        <v>3.0617283950617207</v>
      </c>
      <c r="E78" s="23"/>
      <c r="F78" s="23"/>
      <c r="G78" s="29"/>
      <c r="H78" s="29"/>
      <c r="I78" s="29"/>
      <c r="J78" s="29"/>
      <c r="K78" s="29"/>
      <c r="L78" s="35" t="str">
        <f t="shared" si="103"/>
        <v>R</v>
      </c>
      <c r="M78" s="35">
        <f t="shared" si="104"/>
        <v>4.3</v>
      </c>
      <c r="N78" s="17">
        <f t="shared" si="105"/>
        <v>1</v>
      </c>
      <c r="O78" s="25">
        <f>U78/(U77+U78+U79+U80+U81+U82)*D77</f>
        <v>2.1028190899301027</v>
      </c>
      <c r="P78" s="25">
        <f>Z78/(Z77+Z78+Z79+Z80+Z81+Z82)*D78</f>
        <v>0.7439359975786939</v>
      </c>
      <c r="Q78" s="3">
        <f t="shared" si="106"/>
        <v>0</v>
      </c>
      <c r="R78" s="3">
        <f t="shared" si="107"/>
        <v>1</v>
      </c>
      <c r="S78" s="5">
        <f t="shared" si="108"/>
        <v>64.5</v>
      </c>
      <c r="T78" s="20">
        <f>IF($N78&gt;0,$S78+10*$N78,0)</f>
        <v>74.5</v>
      </c>
      <c r="U78" s="20">
        <f t="shared" si="109"/>
        <v>5550.25</v>
      </c>
      <c r="V78" s="3">
        <f t="shared" si="110"/>
        <v>1</v>
      </c>
      <c r="W78" s="3">
        <f t="shared" si="111"/>
        <v>1</v>
      </c>
      <c r="X78" s="43">
        <f t="shared" si="112"/>
        <v>64.5</v>
      </c>
      <c r="Y78" s="20">
        <f>IF($N78&gt;0,$S78+10*$N78,0)</f>
        <v>74.5</v>
      </c>
      <c r="Z78" s="20">
        <f>IF($N78&gt;0,(($T78+$Q78*25)*$R78)^2,0)</f>
        <v>5550.25</v>
      </c>
      <c r="AA78" s="2"/>
      <c r="AB78" s="2"/>
      <c r="AC78" s="2"/>
    </row>
    <row r="79" spans="1:29" ht="11.25" hidden="1">
      <c r="A79" s="22" t="str">
        <f t="shared" si="101"/>
        <v>Ojeda</v>
      </c>
      <c r="B79" s="22" t="str">
        <f t="shared" si="102"/>
        <v>B</v>
      </c>
      <c r="C79" s="13"/>
      <c r="D79" s="19"/>
      <c r="E79" s="15"/>
      <c r="F79" s="15"/>
      <c r="G79" s="30"/>
      <c r="H79" s="30"/>
      <c r="I79" s="30"/>
      <c r="J79" s="30"/>
      <c r="K79" s="30"/>
      <c r="L79" s="35" t="str">
        <f t="shared" si="103"/>
        <v>B</v>
      </c>
      <c r="M79" s="35">
        <f t="shared" si="104"/>
        <v>3.8</v>
      </c>
      <c r="N79" s="17">
        <f t="shared" si="105"/>
        <v>0</v>
      </c>
      <c r="O79" s="25">
        <f>U79/(U77+U78+U79+U80+U81+U82)*D77</f>
        <v>0</v>
      </c>
      <c r="P79" s="25">
        <f>Z79/(Z77+Z78+Z79+Z80+Z81+Z82)*D78</f>
        <v>0</v>
      </c>
      <c r="Q79" s="3">
        <f t="shared" si="106"/>
        <v>0.5</v>
      </c>
      <c r="R79" s="3">
        <f t="shared" si="107"/>
        <v>1</v>
      </c>
      <c r="S79" s="5">
        <f t="shared" si="108"/>
        <v>57</v>
      </c>
      <c r="T79" s="20">
        <f>IF($N79&gt;0,$S79+10*$N79,0)</f>
        <v>0</v>
      </c>
      <c r="U79" s="20">
        <f t="shared" si="109"/>
        <v>0</v>
      </c>
      <c r="V79" s="3">
        <f t="shared" si="110"/>
        <v>0.5</v>
      </c>
      <c r="W79" s="3">
        <f t="shared" si="111"/>
        <v>1</v>
      </c>
      <c r="X79" s="43">
        <f t="shared" si="112"/>
        <v>57</v>
      </c>
      <c r="Y79" s="20">
        <f>IF($N79&gt;0,$S79+10*$N79,0)</f>
        <v>0</v>
      </c>
      <c r="Z79" s="20">
        <f>IF($N79&gt;0,(($T79+$Q79*25)*$R79)^2,0)</f>
        <v>0</v>
      </c>
      <c r="AA79" s="2"/>
      <c r="AB79" s="2"/>
      <c r="AC79" s="2"/>
    </row>
    <row r="80" spans="1:29" ht="11.25" hidden="1">
      <c r="A80" s="22" t="str">
        <f t="shared" si="101"/>
        <v>Tracy</v>
      </c>
      <c r="B80" s="22" t="str">
        <f t="shared" si="102"/>
        <v>L</v>
      </c>
      <c r="C80" s="13"/>
      <c r="D80" s="19"/>
      <c r="E80" s="15"/>
      <c r="F80" s="15"/>
      <c r="G80" s="30"/>
      <c r="H80" s="30"/>
      <c r="I80" s="30"/>
      <c r="J80" s="30"/>
      <c r="K80" s="30"/>
      <c r="L80" s="35" t="str">
        <f t="shared" si="103"/>
        <v>L</v>
      </c>
      <c r="M80" s="35">
        <f t="shared" si="104"/>
        <v>6.4</v>
      </c>
      <c r="N80" s="17">
        <f t="shared" si="105"/>
        <v>0</v>
      </c>
      <c r="O80" s="25">
        <f>U80/(U77+U78+U79+U80+U81+U82)*D77</f>
        <v>0</v>
      </c>
      <c r="P80" s="25">
        <f>Z80/(Z77+Z78+Z79+Z80+Z81+Z82)*D78</f>
        <v>0</v>
      </c>
      <c r="Q80" s="3">
        <f t="shared" si="106"/>
        <v>1</v>
      </c>
      <c r="R80" s="3">
        <f t="shared" si="107"/>
        <v>1</v>
      </c>
      <c r="S80" s="5">
        <f t="shared" si="108"/>
        <v>96</v>
      </c>
      <c r="T80" s="20">
        <f>IF($N80&gt;0,$S80+10*$N80,0)</f>
        <v>0</v>
      </c>
      <c r="U80" s="20">
        <f t="shared" si="109"/>
        <v>0</v>
      </c>
      <c r="V80" s="3">
        <f t="shared" si="110"/>
        <v>0</v>
      </c>
      <c r="W80" s="3">
        <f t="shared" si="111"/>
        <v>1</v>
      </c>
      <c r="X80" s="43">
        <f t="shared" si="112"/>
        <v>96</v>
      </c>
      <c r="Y80" s="20">
        <f>IF($N80&gt;0,$S80+10*$N80,0)</f>
        <v>0</v>
      </c>
      <c r="Z80" s="20">
        <f>IF($N80&gt;0,(($T80+$Q80*25)*$R80)^2,0)</f>
        <v>0</v>
      </c>
      <c r="AA80" s="2"/>
      <c r="AB80" s="2"/>
      <c r="AC80" s="2"/>
    </row>
    <row r="81" spans="1:29" ht="11.25" hidden="1">
      <c r="A81" s="22" t="str">
        <f t="shared" si="101"/>
        <v>Salazar</v>
      </c>
      <c r="B81" s="22" t="str">
        <f t="shared" si="102"/>
        <v>L</v>
      </c>
      <c r="C81" s="13"/>
      <c r="D81" s="19"/>
      <c r="E81" s="15"/>
      <c r="F81" s="15"/>
      <c r="G81" s="30"/>
      <c r="H81" s="30"/>
      <c r="I81" s="30"/>
      <c r="J81" s="30"/>
      <c r="K81" s="30"/>
      <c r="L81" s="35" t="str">
        <f t="shared" si="103"/>
        <v>L</v>
      </c>
      <c r="M81" s="35">
        <f t="shared" si="104"/>
        <v>5.1</v>
      </c>
      <c r="N81" s="17">
        <f t="shared" si="105"/>
        <v>3</v>
      </c>
      <c r="O81" s="25">
        <f>U81/(U77+U78+U79+U80+U81+U82)*D77</f>
        <v>6.551501897724213</v>
      </c>
      <c r="P81" s="25">
        <f>Z81/(Z77+Z78+Z79+Z80+Z81+Z82)*D78</f>
        <v>2.317792397483027</v>
      </c>
      <c r="Q81" s="3">
        <f t="shared" si="106"/>
        <v>1</v>
      </c>
      <c r="R81" s="3">
        <f t="shared" si="107"/>
        <v>1</v>
      </c>
      <c r="S81" s="5">
        <f t="shared" si="108"/>
        <v>76.5</v>
      </c>
      <c r="T81" s="20">
        <f>IF($N81&gt;0,$S81+10*$N81,0)</f>
        <v>106.5</v>
      </c>
      <c r="U81" s="20">
        <f t="shared" si="109"/>
        <v>17292.25</v>
      </c>
      <c r="V81" s="3">
        <f t="shared" si="110"/>
        <v>0</v>
      </c>
      <c r="W81" s="3">
        <f t="shared" si="111"/>
        <v>1</v>
      </c>
      <c r="X81" s="43">
        <f t="shared" si="112"/>
        <v>76.5</v>
      </c>
      <c r="Y81" s="20">
        <f>IF($N81&gt;0,$S81+10*$N81,0)</f>
        <v>106.5</v>
      </c>
      <c r="Z81" s="20">
        <f>IF($N81&gt;0,(($T81+$Q81*25)*$R81)^2,0)</f>
        <v>17292.25</v>
      </c>
      <c r="AA81" s="2"/>
      <c r="AB81" s="2"/>
      <c r="AC81" s="2"/>
    </row>
    <row r="82" spans="1:29" ht="11.25" hidden="1">
      <c r="A82" s="22" t="str">
        <f t="shared" si="101"/>
        <v>None</v>
      </c>
      <c r="B82" s="22" t="str">
        <f t="shared" si="102"/>
        <v>R</v>
      </c>
      <c r="C82" s="13"/>
      <c r="D82" s="19"/>
      <c r="E82" s="15"/>
      <c r="F82" s="15"/>
      <c r="G82" s="30"/>
      <c r="H82" s="30"/>
      <c r="I82" s="30"/>
      <c r="J82" s="30"/>
      <c r="K82" s="30"/>
      <c r="L82" s="35" t="str">
        <f t="shared" si="103"/>
        <v>R</v>
      </c>
      <c r="M82" s="35">
        <f t="shared" si="104"/>
        <v>0</v>
      </c>
      <c r="N82" s="17">
        <f t="shared" si="105"/>
        <v>0</v>
      </c>
      <c r="O82" s="25">
        <f>U82/(U77+U78+U79+U80+U81+U82)*D77</f>
        <v>0</v>
      </c>
      <c r="P82" s="25">
        <f>Z82/(Z77+Z78+Z79+Z80+Z81+Z82)*D78</f>
        <v>0</v>
      </c>
      <c r="Q82" s="3">
        <f t="shared" si="106"/>
        <v>0</v>
      </c>
      <c r="R82" s="3">
        <f t="shared" si="107"/>
        <v>1</v>
      </c>
      <c r="S82" s="5">
        <f t="shared" si="108"/>
        <v>0</v>
      </c>
      <c r="T82" s="20">
        <f>IF(N82&gt;0,S82+10*N82,0)</f>
        <v>0</v>
      </c>
      <c r="U82" s="20">
        <f t="shared" si="109"/>
        <v>0</v>
      </c>
      <c r="V82" s="3">
        <f t="shared" si="110"/>
        <v>1</v>
      </c>
      <c r="W82" s="3">
        <f t="shared" si="111"/>
        <v>1</v>
      </c>
      <c r="X82" s="43">
        <f t="shared" si="112"/>
        <v>0</v>
      </c>
      <c r="Y82" s="20">
        <f>IF(S82&gt;0,X82+10*S82,0)</f>
        <v>0</v>
      </c>
      <c r="Z82" s="20">
        <f>IF(S82&gt;0,((Y82+V82*25)*W82)^2,0)</f>
        <v>0</v>
      </c>
      <c r="AA82" s="2"/>
      <c r="AB82" s="2"/>
      <c r="AC82" s="2"/>
    </row>
    <row r="83" spans="1:29" ht="11.25" hidden="1">
      <c r="A83" s="2"/>
      <c r="B83" s="21"/>
      <c r="C83" s="2"/>
      <c r="D83" s="21"/>
      <c r="E83" s="21"/>
      <c r="F83" s="21"/>
      <c r="G83" s="27"/>
      <c r="H83" s="27"/>
      <c r="I83" s="27"/>
      <c r="J83" s="27"/>
      <c r="K83" s="27"/>
      <c r="L83" s="2"/>
      <c r="M83" s="9"/>
      <c r="N83" s="4"/>
      <c r="O83" s="3"/>
      <c r="P83" s="3"/>
      <c r="Q83" s="5"/>
      <c r="R83" s="2"/>
      <c r="S83" s="2"/>
      <c r="T83" s="2"/>
      <c r="U83" s="2"/>
      <c r="V83" s="2"/>
      <c r="W83" s="9"/>
      <c r="X83" s="9"/>
      <c r="Y83" s="2"/>
      <c r="Z83" s="2"/>
      <c r="AA83" s="2"/>
      <c r="AB83" s="2"/>
      <c r="AC83" s="2"/>
    </row>
    <row r="84" spans="1:29" ht="11.25" hidden="1">
      <c r="A84" s="23" t="s">
        <v>41</v>
      </c>
      <c r="B84" s="23" t="s">
        <v>6</v>
      </c>
      <c r="C84" s="1" t="s">
        <v>15</v>
      </c>
      <c r="D84" s="23" t="s">
        <v>14</v>
      </c>
      <c r="E84" s="23"/>
      <c r="F84" s="23"/>
      <c r="G84" s="29"/>
      <c r="H84" s="29"/>
      <c r="I84" s="29"/>
      <c r="J84" s="29"/>
      <c r="K84" s="29"/>
      <c r="L84" s="1" t="s">
        <v>6</v>
      </c>
      <c r="M84" s="10" t="s">
        <v>17</v>
      </c>
      <c r="N84" s="6" t="s">
        <v>9</v>
      </c>
      <c r="O84" s="24" t="s">
        <v>2</v>
      </c>
      <c r="P84" s="24" t="s">
        <v>3</v>
      </c>
      <c r="Q84" s="7" t="s">
        <v>16</v>
      </c>
      <c r="R84" s="7" t="s">
        <v>10</v>
      </c>
      <c r="S84" s="8" t="s">
        <v>11</v>
      </c>
      <c r="T84" s="7" t="s">
        <v>12</v>
      </c>
      <c r="U84" s="7" t="s">
        <v>13</v>
      </c>
      <c r="V84" s="7" t="s">
        <v>16</v>
      </c>
      <c r="W84" s="7" t="s">
        <v>10</v>
      </c>
      <c r="X84" s="8" t="s">
        <v>11</v>
      </c>
      <c r="Y84" s="7" t="s">
        <v>12</v>
      </c>
      <c r="Z84" s="7" t="s">
        <v>13</v>
      </c>
      <c r="AA84" s="2"/>
      <c r="AB84" s="2"/>
      <c r="AC84" s="2"/>
    </row>
    <row r="85" spans="1:29" ht="11.25" hidden="1">
      <c r="A85" s="22" t="str">
        <f aca="true" t="shared" si="113" ref="A85:A90">A77</f>
        <v>Montero</v>
      </c>
      <c r="B85" s="22" t="str">
        <f aca="true" t="shared" si="114" ref="B85:B90">B77</f>
        <v>L</v>
      </c>
      <c r="C85" s="26" t="s">
        <v>7</v>
      </c>
      <c r="D85" s="36">
        <f>100-VLOOKUP(A84,$B$2:$M$10,11,FALSE)*100</f>
        <v>6.839506172839478</v>
      </c>
      <c r="E85" s="23"/>
      <c r="F85" s="23"/>
      <c r="G85" s="29"/>
      <c r="H85" s="29"/>
      <c r="I85" s="29"/>
      <c r="J85" s="29"/>
      <c r="K85" s="29"/>
      <c r="L85" s="35" t="str">
        <f aca="true" t="shared" si="115" ref="L85:L90">VLOOKUP($A85,$A$21:$Q$26,2,FALSE)</f>
        <v>L</v>
      </c>
      <c r="M85" s="35">
        <f aca="true" t="shared" si="116" ref="M85:M90">VLOOKUP($A85,$A$21:$Q$26,17,FALSE)</f>
        <v>4.6</v>
      </c>
      <c r="N85" s="17">
        <f aca="true" t="shared" si="117" ref="N85:N90">VLOOKUP($A85,$A$21:$Q$26,16,FALSE)</f>
        <v>0</v>
      </c>
      <c r="O85" s="25">
        <f>U85/(U85+U86+U87+U88+U89+U90)*D85</f>
        <v>0</v>
      </c>
      <c r="P85" s="25">
        <f>Z85/(Z85+Z86+Z87+Z88+Z89+Z90)*D86</f>
        <v>0</v>
      </c>
      <c r="Q85" s="3">
        <f aca="true" t="shared" si="118" ref="Q85:Q90">IF(L85="B",0.5,IF(L85=$C$29,0,1))</f>
        <v>1</v>
      </c>
      <c r="R85" s="3">
        <f aca="true" t="shared" si="119" ref="R85:R90">IF($N85="",0,1)</f>
        <v>1</v>
      </c>
      <c r="S85" s="5">
        <f aca="true" t="shared" si="120" ref="S85:S90">15*M85*R85</f>
        <v>69</v>
      </c>
      <c r="T85" s="20">
        <f>IF($N85&gt;0,$S85+10*$N85,0)</f>
        <v>0</v>
      </c>
      <c r="U85" s="20">
        <f aca="true" t="shared" si="121" ref="U85:U90">IF($N85&gt;0,(($T85+$Q85*25)*$R85)^2,0)</f>
        <v>0</v>
      </c>
      <c r="V85" s="3">
        <f aca="true" t="shared" si="122" ref="V85:V90">IF(B85="B",0.5,IF(B85=$C$30,0,1))</f>
        <v>0</v>
      </c>
      <c r="W85" s="3">
        <f aca="true" t="shared" si="123" ref="W85:W90">IF($N85="",0,1)</f>
        <v>1</v>
      </c>
      <c r="X85" s="43">
        <f aca="true" t="shared" si="124" ref="X85:X90">S85</f>
        <v>69</v>
      </c>
      <c r="Y85" s="20">
        <f>IF($N85&gt;0,$S85+10*$N85,0)</f>
        <v>0</v>
      </c>
      <c r="Z85" s="20">
        <f>IF($N85&gt;0,(($T85+$Q85*25)*$R85)^2,0)</f>
        <v>0</v>
      </c>
      <c r="AA85" s="2"/>
      <c r="AB85" s="2"/>
      <c r="AC85" s="2"/>
    </row>
    <row r="86" spans="1:29" ht="11.25" hidden="1">
      <c r="A86" s="22" t="str">
        <f t="shared" si="113"/>
        <v>Burke</v>
      </c>
      <c r="B86" s="22" t="str">
        <f t="shared" si="114"/>
        <v>R</v>
      </c>
      <c r="C86" s="26" t="s">
        <v>8</v>
      </c>
      <c r="D86" s="36">
        <f>100-VLOOKUP(A84,$B$2:$M$10,12,FALSE)*100</f>
        <v>1.1358024691357684</v>
      </c>
      <c r="E86" s="23"/>
      <c r="F86" s="23"/>
      <c r="G86" s="29"/>
      <c r="H86" s="29"/>
      <c r="I86" s="29"/>
      <c r="J86" s="29"/>
      <c r="K86" s="29"/>
      <c r="L86" s="35" t="str">
        <f t="shared" si="115"/>
        <v>R</v>
      </c>
      <c r="M86" s="35">
        <f t="shared" si="116"/>
        <v>4.3</v>
      </c>
      <c r="N86" s="17">
        <f t="shared" si="117"/>
        <v>2</v>
      </c>
      <c r="O86" s="25">
        <f>U86/(U85+U86+U87+U88+U89+U90)*D85</f>
        <v>0.9774292023300426</v>
      </c>
      <c r="P86" s="25">
        <f>Z86/(Z85+Z86+Z87+Z88+Z89+Z90)*D86</f>
        <v>0.16231676284180793</v>
      </c>
      <c r="Q86" s="3">
        <f t="shared" si="118"/>
        <v>0</v>
      </c>
      <c r="R86" s="3">
        <f t="shared" si="119"/>
        <v>1</v>
      </c>
      <c r="S86" s="5">
        <f t="shared" si="120"/>
        <v>64.5</v>
      </c>
      <c r="T86" s="20">
        <f>IF($N86&gt;0,$S86+10*$N86,0)</f>
        <v>84.5</v>
      </c>
      <c r="U86" s="20">
        <f t="shared" si="121"/>
        <v>7140.25</v>
      </c>
      <c r="V86" s="3">
        <f t="shared" si="122"/>
        <v>1</v>
      </c>
      <c r="W86" s="3">
        <f t="shared" si="123"/>
        <v>1</v>
      </c>
      <c r="X86" s="43">
        <f t="shared" si="124"/>
        <v>64.5</v>
      </c>
      <c r="Y86" s="20">
        <f>IF($N86&gt;0,$S86+10*$N86,0)</f>
        <v>84.5</v>
      </c>
      <c r="Z86" s="20">
        <f>IF($N86&gt;0,(($T86+$Q86*25)*$R86)^2,0)</f>
        <v>7140.25</v>
      </c>
      <c r="AA86" s="2"/>
      <c r="AB86" s="2"/>
      <c r="AC86" s="2"/>
    </row>
    <row r="87" spans="1:29" ht="11.25" hidden="1">
      <c r="A87" s="22" t="str">
        <f t="shared" si="113"/>
        <v>Ojeda</v>
      </c>
      <c r="B87" s="22" t="str">
        <f t="shared" si="114"/>
        <v>B</v>
      </c>
      <c r="C87" s="13"/>
      <c r="D87" s="19"/>
      <c r="E87" s="15"/>
      <c r="F87" s="15"/>
      <c r="G87" s="30"/>
      <c r="H87" s="30"/>
      <c r="I87" s="30"/>
      <c r="J87" s="30"/>
      <c r="K87" s="30"/>
      <c r="L87" s="35" t="str">
        <f t="shared" si="115"/>
        <v>B</v>
      </c>
      <c r="M87" s="35">
        <f t="shared" si="116"/>
        <v>3.8</v>
      </c>
      <c r="N87" s="17">
        <f t="shared" si="117"/>
        <v>0</v>
      </c>
      <c r="O87" s="25">
        <f>U87/(U85+U86+U87+U88+U89+U90)*D85</f>
        <v>0</v>
      </c>
      <c r="P87" s="25">
        <f>Z87/(Z85+Z86+Z87+Z88+Z89+Z90)*D86</f>
        <v>0</v>
      </c>
      <c r="Q87" s="3">
        <f t="shared" si="118"/>
        <v>0.5</v>
      </c>
      <c r="R87" s="3">
        <f t="shared" si="119"/>
        <v>1</v>
      </c>
      <c r="S87" s="5">
        <f t="shared" si="120"/>
        <v>57</v>
      </c>
      <c r="T87" s="20">
        <f>IF($N87&gt;0,$S87+10*$N87,0)</f>
        <v>0</v>
      </c>
      <c r="U87" s="20">
        <f t="shared" si="121"/>
        <v>0</v>
      </c>
      <c r="V87" s="3">
        <f t="shared" si="122"/>
        <v>0.5</v>
      </c>
      <c r="W87" s="3">
        <f t="shared" si="123"/>
        <v>1</v>
      </c>
      <c r="X87" s="43">
        <f t="shared" si="124"/>
        <v>57</v>
      </c>
      <c r="Y87" s="20">
        <f>IF($N87&gt;0,$S87+10*$N87,0)</f>
        <v>0</v>
      </c>
      <c r="Z87" s="20">
        <f>IF($N87&gt;0,(($T87+$Q87*25)*$R87)^2,0)</f>
        <v>0</v>
      </c>
      <c r="AA87" s="2"/>
      <c r="AB87" s="2"/>
      <c r="AC87" s="2"/>
    </row>
    <row r="88" spans="1:29" ht="11.25" hidden="1">
      <c r="A88" s="22" t="str">
        <f t="shared" si="113"/>
        <v>Tracy</v>
      </c>
      <c r="B88" s="22" t="str">
        <f t="shared" si="114"/>
        <v>L</v>
      </c>
      <c r="C88" s="13"/>
      <c r="D88" s="19"/>
      <c r="E88" s="15"/>
      <c r="F88" s="15"/>
      <c r="G88" s="30"/>
      <c r="H88" s="30"/>
      <c r="I88" s="30"/>
      <c r="J88" s="30"/>
      <c r="K88" s="30"/>
      <c r="L88" s="35" t="str">
        <f t="shared" si="115"/>
        <v>L</v>
      </c>
      <c r="M88" s="35">
        <f t="shared" si="116"/>
        <v>6.4</v>
      </c>
      <c r="N88" s="17">
        <f t="shared" si="117"/>
        <v>3</v>
      </c>
      <c r="O88" s="25">
        <f>U88/(U85+U86+U87+U88+U89+U90)*D85</f>
        <v>3.1212301029133855</v>
      </c>
      <c r="P88" s="25">
        <f>Z88/(Z85+Z86+Z87+Z88+Z89+Z90)*D86</f>
        <v>0.5183270207004044</v>
      </c>
      <c r="Q88" s="3">
        <f t="shared" si="118"/>
        <v>1</v>
      </c>
      <c r="R88" s="3">
        <f t="shared" si="119"/>
        <v>1</v>
      </c>
      <c r="S88" s="5">
        <f t="shared" si="120"/>
        <v>96</v>
      </c>
      <c r="T88" s="20">
        <f>IF($N88&gt;0,$S88+10*$N88,0)</f>
        <v>126</v>
      </c>
      <c r="U88" s="20">
        <f t="shared" si="121"/>
        <v>22801</v>
      </c>
      <c r="V88" s="3">
        <f t="shared" si="122"/>
        <v>0</v>
      </c>
      <c r="W88" s="3">
        <f t="shared" si="123"/>
        <v>1</v>
      </c>
      <c r="X88" s="43">
        <f t="shared" si="124"/>
        <v>96</v>
      </c>
      <c r="Y88" s="20">
        <f>IF($N88&gt;0,$S88+10*$N88,0)</f>
        <v>126</v>
      </c>
      <c r="Z88" s="20">
        <f>IF($N88&gt;0,(($T88+$Q88*25)*$R88)^2,0)</f>
        <v>22801</v>
      </c>
      <c r="AA88" s="2"/>
      <c r="AB88" s="2"/>
      <c r="AC88" s="2"/>
    </row>
    <row r="89" spans="1:29" ht="11.25" hidden="1">
      <c r="A89" s="22" t="str">
        <f t="shared" si="113"/>
        <v>Salazar</v>
      </c>
      <c r="B89" s="22" t="str">
        <f t="shared" si="114"/>
        <v>L</v>
      </c>
      <c r="C89" s="13"/>
      <c r="D89" s="19"/>
      <c r="E89" s="15"/>
      <c r="F89" s="15"/>
      <c r="G89" s="30"/>
      <c r="H89" s="30"/>
      <c r="I89" s="30"/>
      <c r="J89" s="30"/>
      <c r="K89" s="30"/>
      <c r="L89" s="35" t="str">
        <f t="shared" si="115"/>
        <v>L</v>
      </c>
      <c r="M89" s="35">
        <f t="shared" si="116"/>
        <v>5.1</v>
      </c>
      <c r="N89" s="17">
        <f t="shared" si="117"/>
        <v>4</v>
      </c>
      <c r="O89" s="25">
        <f>U89/(U85+U86+U87+U88+U89+U90)*D85</f>
        <v>2.74084686759605</v>
      </c>
      <c r="P89" s="25">
        <f>Z89/(Z85+Z86+Z87+Z88+Z89+Z90)*D86</f>
        <v>0.4551586855935561</v>
      </c>
      <c r="Q89" s="3">
        <f t="shared" si="118"/>
        <v>1</v>
      </c>
      <c r="R89" s="3">
        <f t="shared" si="119"/>
        <v>1</v>
      </c>
      <c r="S89" s="5">
        <f t="shared" si="120"/>
        <v>76.5</v>
      </c>
      <c r="T89" s="20">
        <f>IF($N89&gt;0,$S89+10*$N89,0)</f>
        <v>116.5</v>
      </c>
      <c r="U89" s="20">
        <f t="shared" si="121"/>
        <v>20022.25</v>
      </c>
      <c r="V89" s="3">
        <f t="shared" si="122"/>
        <v>0</v>
      </c>
      <c r="W89" s="3">
        <f t="shared" si="123"/>
        <v>1</v>
      </c>
      <c r="X89" s="43">
        <f t="shared" si="124"/>
        <v>76.5</v>
      </c>
      <c r="Y89" s="20">
        <f>IF($N89&gt;0,$S89+10*$N89,0)</f>
        <v>116.5</v>
      </c>
      <c r="Z89" s="20">
        <f>IF($N89&gt;0,(($T89+$Q89*25)*$R89)^2,0)</f>
        <v>20022.25</v>
      </c>
      <c r="AA89" s="2"/>
      <c r="AB89" s="2"/>
      <c r="AC89" s="2"/>
    </row>
    <row r="90" spans="1:29" ht="11.25" hidden="1">
      <c r="A90" s="22" t="str">
        <f t="shared" si="113"/>
        <v>None</v>
      </c>
      <c r="B90" s="22" t="str">
        <f t="shared" si="114"/>
        <v>R</v>
      </c>
      <c r="C90" s="13"/>
      <c r="D90" s="19"/>
      <c r="E90" s="15"/>
      <c r="F90" s="15"/>
      <c r="G90" s="30"/>
      <c r="H90" s="30"/>
      <c r="I90" s="30"/>
      <c r="J90" s="30"/>
      <c r="K90" s="30"/>
      <c r="L90" s="35" t="str">
        <f t="shared" si="115"/>
        <v>R</v>
      </c>
      <c r="M90" s="35">
        <f t="shared" si="116"/>
        <v>0</v>
      </c>
      <c r="N90" s="17">
        <f t="shared" si="117"/>
        <v>0</v>
      </c>
      <c r="O90" s="25">
        <f>U90/(U85+U86+U87+U88+U89+U90)*D85</f>
        <v>0</v>
      </c>
      <c r="P90" s="25">
        <f>Z90/(Z85+Z86+Z87+Z88+Z89+Z90)*D86</f>
        <v>0</v>
      </c>
      <c r="Q90" s="3">
        <f t="shared" si="118"/>
        <v>0</v>
      </c>
      <c r="R90" s="3">
        <f t="shared" si="119"/>
        <v>1</v>
      </c>
      <c r="S90" s="5">
        <f t="shared" si="120"/>
        <v>0</v>
      </c>
      <c r="T90" s="20">
        <f>IF(N90&gt;0,S90+10*N90,0)</f>
        <v>0</v>
      </c>
      <c r="U90" s="20">
        <f t="shared" si="121"/>
        <v>0</v>
      </c>
      <c r="V90" s="3">
        <f t="shared" si="122"/>
        <v>1</v>
      </c>
      <c r="W90" s="3">
        <f t="shared" si="123"/>
        <v>1</v>
      </c>
      <c r="X90" s="43">
        <f t="shared" si="124"/>
        <v>0</v>
      </c>
      <c r="Y90" s="20">
        <f>IF(S90&gt;0,X90+10*S90,0)</f>
        <v>0</v>
      </c>
      <c r="Z90" s="20">
        <f>IF(S90&gt;0,((Y90+V90*25)*W90)^2,0)</f>
        <v>0</v>
      </c>
      <c r="AA90" s="2"/>
      <c r="AB90" s="2"/>
      <c r="AC90" s="2"/>
    </row>
    <row r="91" spans="1:29" ht="11.25" hidden="1">
      <c r="A91" s="2"/>
      <c r="B91" s="21"/>
      <c r="C91" s="2"/>
      <c r="D91" s="21"/>
      <c r="E91" s="21"/>
      <c r="F91" s="21"/>
      <c r="G91" s="27"/>
      <c r="H91" s="27"/>
      <c r="I91" s="27"/>
      <c r="J91" s="27"/>
      <c r="K91" s="27"/>
      <c r="L91" s="2"/>
      <c r="M91" s="9"/>
      <c r="N91" s="4"/>
      <c r="O91" s="3"/>
      <c r="P91" s="3"/>
      <c r="Q91" s="5"/>
      <c r="R91" s="2"/>
      <c r="S91" s="2"/>
      <c r="T91" s="2"/>
      <c r="U91" s="2"/>
      <c r="V91" s="2"/>
      <c r="W91" s="9"/>
      <c r="X91" s="9"/>
      <c r="Y91" s="2"/>
      <c r="Z91" s="2"/>
      <c r="AA91" s="2"/>
      <c r="AB91" s="2"/>
      <c r="AC91" s="2"/>
    </row>
    <row r="92" spans="1:29" ht="11.25" hidden="1">
      <c r="A92" s="23" t="s">
        <v>52</v>
      </c>
      <c r="B92" s="23" t="s">
        <v>6</v>
      </c>
      <c r="C92" s="1" t="s">
        <v>15</v>
      </c>
      <c r="D92" s="23" t="s">
        <v>14</v>
      </c>
      <c r="E92" s="23"/>
      <c r="F92" s="23"/>
      <c r="G92" s="29"/>
      <c r="H92" s="29"/>
      <c r="I92" s="29"/>
      <c r="J92" s="29"/>
      <c r="K92" s="29"/>
      <c r="L92" s="1" t="s">
        <v>6</v>
      </c>
      <c r="M92" s="10" t="s">
        <v>17</v>
      </c>
      <c r="N92" s="6" t="s">
        <v>9</v>
      </c>
      <c r="O92" s="24" t="s">
        <v>2</v>
      </c>
      <c r="P92" s="24" t="s">
        <v>3</v>
      </c>
      <c r="Q92" s="7" t="s">
        <v>16</v>
      </c>
      <c r="R92" s="7" t="s">
        <v>10</v>
      </c>
      <c r="S92" s="8" t="s">
        <v>11</v>
      </c>
      <c r="T92" s="7" t="s">
        <v>12</v>
      </c>
      <c r="U92" s="7" t="s">
        <v>13</v>
      </c>
      <c r="V92" s="7" t="s">
        <v>16</v>
      </c>
      <c r="W92" s="7" t="s">
        <v>10</v>
      </c>
      <c r="X92" s="8" t="s">
        <v>11</v>
      </c>
      <c r="Y92" s="7" t="s">
        <v>12</v>
      </c>
      <c r="Z92" s="7" t="s">
        <v>13</v>
      </c>
      <c r="AA92" s="2"/>
      <c r="AB92" s="2"/>
      <c r="AC92" s="2"/>
    </row>
    <row r="93" spans="1:29" ht="11.25" hidden="1">
      <c r="A93" s="22" t="str">
        <f aca="true" t="shared" si="125" ref="A93:A98">A85</f>
        <v>Montero</v>
      </c>
      <c r="B93" s="22" t="str">
        <f aca="true" t="shared" si="126" ref="B93:B98">B85</f>
        <v>L</v>
      </c>
      <c r="C93" s="26" t="s">
        <v>7</v>
      </c>
      <c r="D93" s="36">
        <f>100-VLOOKUP(A92,$B$2:$M$10,11,FALSE)*100</f>
        <v>23.32407407407409</v>
      </c>
      <c r="E93" s="23"/>
      <c r="F93" s="23"/>
      <c r="G93" s="29"/>
      <c r="H93" s="29"/>
      <c r="I93" s="29"/>
      <c r="J93" s="29"/>
      <c r="K93" s="29"/>
      <c r="L93" s="35" t="str">
        <f aca="true" t="shared" si="127" ref="L93:L98">VLOOKUP($A93,$A$21:$Q$26,2,FALSE)</f>
        <v>L</v>
      </c>
      <c r="M93" s="35">
        <f aca="true" t="shared" si="128" ref="M93:M98">VLOOKUP($A93,$A$21:$Q$26,17,FALSE)</f>
        <v>4.6</v>
      </c>
      <c r="N93" s="17">
        <f aca="true" t="shared" si="129" ref="N93:N98">IF(V21="N",0,1)</f>
        <v>0</v>
      </c>
      <c r="O93" s="25">
        <f>U93/(U93+U94+U95+U96+U97+U98)*D93</f>
        <v>0</v>
      </c>
      <c r="P93" s="25">
        <f>Z93/(Z93+Z94+Z95+Z96+Z97+Z98)*D94</f>
        <v>0</v>
      </c>
      <c r="Q93" s="3">
        <f aca="true" t="shared" si="130" ref="Q93:Q98">IF(L93="B",0.5,IF(L93=$C$29,0,1))</f>
        <v>1</v>
      </c>
      <c r="R93" s="3">
        <f aca="true" t="shared" si="131" ref="R93:R98">IF($N93="",0,1)</f>
        <v>1</v>
      </c>
      <c r="S93" s="5">
        <f aca="true" t="shared" si="132" ref="S93:S98">15*M93*R93</f>
        <v>69</v>
      </c>
      <c r="T93" s="20">
        <f>IF($N93&gt;0,$S93+10*$N93,0)</f>
        <v>0</v>
      </c>
      <c r="U93" s="20">
        <f aca="true" t="shared" si="133" ref="U93:U98">IF($N93&gt;0,(($T93+$Q93*25)*$R93)^2,0)</f>
        <v>0</v>
      </c>
      <c r="V93" s="3">
        <f aca="true" t="shared" si="134" ref="V93:V98">IF(B93="B",0.5,IF(B93=$C$30,0,1))</f>
        <v>0</v>
      </c>
      <c r="W93" s="3">
        <f aca="true" t="shared" si="135" ref="W93:W98">IF($N93="",0,1)</f>
        <v>1</v>
      </c>
      <c r="X93" s="43">
        <f aca="true" t="shared" si="136" ref="X93:X98">S93</f>
        <v>69</v>
      </c>
      <c r="Y93" s="20">
        <f>IF($N93&gt;0,$S93+10*$N93,0)</f>
        <v>0</v>
      </c>
      <c r="Z93" s="20">
        <f>IF($N93&gt;0,(($T93+$Q93*25)*$R93)^2,0)</f>
        <v>0</v>
      </c>
      <c r="AA93" s="2"/>
      <c r="AB93" s="2"/>
      <c r="AC93" s="2"/>
    </row>
    <row r="94" spans="1:29" ht="11.25" hidden="1">
      <c r="A94" s="22" t="str">
        <f t="shared" si="125"/>
        <v>Burke</v>
      </c>
      <c r="B94" s="22" t="str">
        <f t="shared" si="126"/>
        <v>R</v>
      </c>
      <c r="C94" s="26" t="s">
        <v>8</v>
      </c>
      <c r="D94" s="36">
        <f>100-VLOOKUP(A92,$B$2:$M$10,12,FALSE)*100</f>
        <v>18.629629629629648</v>
      </c>
      <c r="E94" s="23"/>
      <c r="F94" s="23"/>
      <c r="G94" s="29"/>
      <c r="H94" s="29"/>
      <c r="I94" s="29"/>
      <c r="J94" s="29"/>
      <c r="K94" s="29"/>
      <c r="L94" s="35" t="str">
        <f t="shared" si="127"/>
        <v>R</v>
      </c>
      <c r="M94" s="35">
        <f t="shared" si="128"/>
        <v>4.3</v>
      </c>
      <c r="N94" s="17">
        <f t="shared" si="129"/>
        <v>0</v>
      </c>
      <c r="O94" s="25">
        <f>U94/(U93+U94+U95+U96+U97+U98)*D93</f>
        <v>0</v>
      </c>
      <c r="P94" s="25">
        <f>Z94/(Z93+Z94+Z95+Z96+Z97+Z98)*D94</f>
        <v>0</v>
      </c>
      <c r="Q94" s="3">
        <f t="shared" si="130"/>
        <v>0</v>
      </c>
      <c r="R94" s="3">
        <f t="shared" si="131"/>
        <v>1</v>
      </c>
      <c r="S94" s="5">
        <f t="shared" si="132"/>
        <v>64.5</v>
      </c>
      <c r="T94" s="20">
        <f>IF($N94&gt;0,$S94+10*$N94,0)</f>
        <v>0</v>
      </c>
      <c r="U94" s="20">
        <f t="shared" si="133"/>
        <v>0</v>
      </c>
      <c r="V94" s="3">
        <f t="shared" si="134"/>
        <v>1</v>
      </c>
      <c r="W94" s="3">
        <f t="shared" si="135"/>
        <v>1</v>
      </c>
      <c r="X94" s="43">
        <f t="shared" si="136"/>
        <v>64.5</v>
      </c>
      <c r="Y94" s="20">
        <f>IF($N94&gt;0,$S94+10*$N94,0)</f>
        <v>0</v>
      </c>
      <c r="Z94" s="20">
        <f>IF($N94&gt;0,(($T94+$Q94*25)*$R94)^2,0)</f>
        <v>0</v>
      </c>
      <c r="AA94" s="2"/>
      <c r="AB94" s="2"/>
      <c r="AC94" s="2"/>
    </row>
    <row r="95" spans="1:29" ht="11.25" hidden="1">
      <c r="A95" s="22" t="str">
        <f t="shared" si="125"/>
        <v>Ojeda</v>
      </c>
      <c r="B95" s="22" t="str">
        <f t="shared" si="126"/>
        <v>B</v>
      </c>
      <c r="C95" s="13"/>
      <c r="D95" s="19"/>
      <c r="E95" s="15"/>
      <c r="F95" s="15"/>
      <c r="G95" s="30"/>
      <c r="H95" s="30"/>
      <c r="I95" s="30"/>
      <c r="J95" s="30"/>
      <c r="K95" s="30"/>
      <c r="L95" s="35" t="str">
        <f t="shared" si="127"/>
        <v>B</v>
      </c>
      <c r="M95" s="35">
        <f t="shared" si="128"/>
        <v>3.8</v>
      </c>
      <c r="N95" s="17">
        <f t="shared" si="129"/>
        <v>0</v>
      </c>
      <c r="O95" s="25">
        <f>U95/(U93+U94+U95+U96+U97+U98)*D93</f>
        <v>0</v>
      </c>
      <c r="P95" s="25">
        <f>Z95/(Z93+Z94+Z95+Z96+Z97+Z98)*D94</f>
        <v>0</v>
      </c>
      <c r="Q95" s="3">
        <f t="shared" si="130"/>
        <v>0.5</v>
      </c>
      <c r="R95" s="3">
        <f t="shared" si="131"/>
        <v>1</v>
      </c>
      <c r="S95" s="5">
        <f t="shared" si="132"/>
        <v>57</v>
      </c>
      <c r="T95" s="20">
        <f>IF($N95&gt;0,$S95+10*$N95,0)</f>
        <v>0</v>
      </c>
      <c r="U95" s="20">
        <f t="shared" si="133"/>
        <v>0</v>
      </c>
      <c r="V95" s="3">
        <f t="shared" si="134"/>
        <v>0.5</v>
      </c>
      <c r="W95" s="3">
        <f t="shared" si="135"/>
        <v>1</v>
      </c>
      <c r="X95" s="43">
        <f t="shared" si="136"/>
        <v>57</v>
      </c>
      <c r="Y95" s="20">
        <f>IF($N95&gt;0,$S95+10*$N95,0)</f>
        <v>0</v>
      </c>
      <c r="Z95" s="20">
        <f>IF($N95&gt;0,(($T95+$Q95*25)*$R95)^2,0)</f>
        <v>0</v>
      </c>
      <c r="AA95" s="2"/>
      <c r="AB95" s="2"/>
      <c r="AC95" s="2"/>
    </row>
    <row r="96" spans="1:29" ht="11.25" hidden="1">
      <c r="A96" s="22" t="str">
        <f t="shared" si="125"/>
        <v>Tracy</v>
      </c>
      <c r="B96" s="22" t="str">
        <f t="shared" si="126"/>
        <v>L</v>
      </c>
      <c r="C96" s="13"/>
      <c r="D96" s="19"/>
      <c r="E96" s="15"/>
      <c r="F96" s="15"/>
      <c r="G96" s="30"/>
      <c r="H96" s="30"/>
      <c r="I96" s="30"/>
      <c r="J96" s="30"/>
      <c r="K96" s="30"/>
      <c r="L96" s="35" t="str">
        <f t="shared" si="127"/>
        <v>L</v>
      </c>
      <c r="M96" s="35">
        <f t="shared" si="128"/>
        <v>6.4</v>
      </c>
      <c r="N96" s="17">
        <f t="shared" si="129"/>
        <v>1</v>
      </c>
      <c r="O96" s="25">
        <f>U96/(U93+U94+U95+U96+U97+U98)*D93</f>
        <v>23.32407407407409</v>
      </c>
      <c r="P96" s="25">
        <f>Z96/(Z93+Z94+Z95+Z96+Z97+Z98)*D94</f>
        <v>18.629629629629648</v>
      </c>
      <c r="Q96" s="3">
        <f t="shared" si="130"/>
        <v>1</v>
      </c>
      <c r="R96" s="3">
        <f t="shared" si="131"/>
        <v>1</v>
      </c>
      <c r="S96" s="5">
        <f t="shared" si="132"/>
        <v>96</v>
      </c>
      <c r="T96" s="20">
        <f>IF($N96&gt;0,$S96+10*$N96,0)</f>
        <v>106</v>
      </c>
      <c r="U96" s="20">
        <f t="shared" si="133"/>
        <v>17161</v>
      </c>
      <c r="V96" s="3">
        <f t="shared" si="134"/>
        <v>0</v>
      </c>
      <c r="W96" s="3">
        <f t="shared" si="135"/>
        <v>1</v>
      </c>
      <c r="X96" s="43">
        <f t="shared" si="136"/>
        <v>96</v>
      </c>
      <c r="Y96" s="20">
        <f>IF($N96&gt;0,$S96+10*$N96,0)</f>
        <v>106</v>
      </c>
      <c r="Z96" s="20">
        <f>IF($N96&gt;0,(($T96+$Q96*25)*$R96)^2,0)</f>
        <v>17161</v>
      </c>
      <c r="AA96" s="2"/>
      <c r="AB96" s="2"/>
      <c r="AC96" s="2"/>
    </row>
    <row r="97" spans="1:29" ht="11.25" hidden="1">
      <c r="A97" s="22" t="str">
        <f t="shared" si="125"/>
        <v>Salazar</v>
      </c>
      <c r="B97" s="22" t="str">
        <f t="shared" si="126"/>
        <v>L</v>
      </c>
      <c r="C97" s="13"/>
      <c r="D97" s="19"/>
      <c r="E97" s="15"/>
      <c r="F97" s="15"/>
      <c r="G97" s="30"/>
      <c r="H97" s="30"/>
      <c r="I97" s="30"/>
      <c r="J97" s="30"/>
      <c r="K97" s="30"/>
      <c r="L97" s="35" t="str">
        <f t="shared" si="127"/>
        <v>L</v>
      </c>
      <c r="M97" s="35">
        <f t="shared" si="128"/>
        <v>5.1</v>
      </c>
      <c r="N97" s="17">
        <f t="shared" si="129"/>
        <v>0</v>
      </c>
      <c r="O97" s="25">
        <f>U97/(U93+U94+U95+U96+U97+U98)*D93</f>
        <v>0</v>
      </c>
      <c r="P97" s="25">
        <f>Z97/(Z93+Z94+Z95+Z96+Z97+Z98)*D94</f>
        <v>0</v>
      </c>
      <c r="Q97" s="3">
        <f t="shared" si="130"/>
        <v>1</v>
      </c>
      <c r="R97" s="3">
        <f t="shared" si="131"/>
        <v>1</v>
      </c>
      <c r="S97" s="5">
        <f t="shared" si="132"/>
        <v>76.5</v>
      </c>
      <c r="T97" s="20">
        <f>IF($N97&gt;0,$S97+10*$N97,0)</f>
        <v>0</v>
      </c>
      <c r="U97" s="20">
        <f t="shared" si="133"/>
        <v>0</v>
      </c>
      <c r="V97" s="3">
        <f t="shared" si="134"/>
        <v>0</v>
      </c>
      <c r="W97" s="3">
        <f t="shared" si="135"/>
        <v>1</v>
      </c>
      <c r="X97" s="43">
        <f t="shared" si="136"/>
        <v>76.5</v>
      </c>
      <c r="Y97" s="20">
        <f>IF($N97&gt;0,$S97+10*$N97,0)</f>
        <v>0</v>
      </c>
      <c r="Z97" s="20">
        <f>IF($N97&gt;0,(($T97+$Q97*25)*$R97)^2,0)</f>
        <v>0</v>
      </c>
      <c r="AA97" s="2"/>
      <c r="AB97" s="2"/>
      <c r="AC97" s="2"/>
    </row>
    <row r="98" spans="1:29" ht="11.25" hidden="1">
      <c r="A98" s="22" t="str">
        <f t="shared" si="125"/>
        <v>None</v>
      </c>
      <c r="B98" s="22" t="str">
        <f t="shared" si="126"/>
        <v>R</v>
      </c>
      <c r="C98" s="13"/>
      <c r="D98" s="19"/>
      <c r="E98" s="15"/>
      <c r="F98" s="15"/>
      <c r="G98" s="30"/>
      <c r="H98" s="30"/>
      <c r="I98" s="30"/>
      <c r="J98" s="30"/>
      <c r="K98" s="30"/>
      <c r="L98" s="35" t="str">
        <f t="shared" si="127"/>
        <v>R</v>
      </c>
      <c r="M98" s="35">
        <f t="shared" si="128"/>
        <v>0</v>
      </c>
      <c r="N98" s="17">
        <f t="shared" si="129"/>
        <v>0</v>
      </c>
      <c r="O98" s="25">
        <f>U98/(U93+U94+U95+U96+U97+U98)*D93</f>
        <v>0</v>
      </c>
      <c r="P98" s="25">
        <f>Z98/(Z93+Z94+Z95+Z96+Z97+Z98)*D94</f>
        <v>0</v>
      </c>
      <c r="Q98" s="3">
        <f t="shared" si="130"/>
        <v>0</v>
      </c>
      <c r="R98" s="3">
        <f t="shared" si="131"/>
        <v>1</v>
      </c>
      <c r="S98" s="5">
        <f t="shared" si="132"/>
        <v>0</v>
      </c>
      <c r="T98" s="20">
        <f>IF(N98&gt;0,S98+10*N98,0)</f>
        <v>0</v>
      </c>
      <c r="U98" s="20">
        <f t="shared" si="133"/>
        <v>0</v>
      </c>
      <c r="V98" s="3">
        <f t="shared" si="134"/>
        <v>1</v>
      </c>
      <c r="W98" s="3">
        <f t="shared" si="135"/>
        <v>1</v>
      </c>
      <c r="X98" s="43">
        <f t="shared" si="136"/>
        <v>0</v>
      </c>
      <c r="Y98" s="20">
        <f>IF(S98&gt;0,X98+10*S98,0)</f>
        <v>0</v>
      </c>
      <c r="Z98" s="20">
        <f>IF(S98&gt;0,((Y98+V98*25)*W98)^2,0)</f>
        <v>0</v>
      </c>
      <c r="AA98" s="2"/>
      <c r="AB98" s="2"/>
      <c r="AC98" s="2"/>
    </row>
    <row r="99" ht="11.25">
      <c r="N99" s="58"/>
    </row>
    <row r="100" spans="1:14" ht="11.25">
      <c r="A100" s="81" t="s">
        <v>53</v>
      </c>
      <c r="N100" s="58"/>
    </row>
    <row r="101" spans="1:14" ht="11.25">
      <c r="A101" s="81" t="s">
        <v>54</v>
      </c>
      <c r="N101" s="58"/>
    </row>
    <row r="102" ht="11.25">
      <c r="N102" s="58"/>
    </row>
    <row r="103" spans="1:14" ht="11.25">
      <c r="A103" s="81" t="s">
        <v>63</v>
      </c>
      <c r="N103" s="58"/>
    </row>
    <row r="104" spans="1:14" ht="11.25">
      <c r="A104" s="81" t="s">
        <v>64</v>
      </c>
      <c r="N104" s="58"/>
    </row>
    <row r="105" ht="11.25">
      <c r="N105" s="58"/>
    </row>
    <row r="106" spans="1:14" ht="11.25">
      <c r="A106" s="81" t="s">
        <v>65</v>
      </c>
      <c r="N106" s="58"/>
    </row>
    <row r="107" ht="11.25">
      <c r="N107" s="58"/>
    </row>
    <row r="108" ht="11.25">
      <c r="N108" s="58"/>
    </row>
    <row r="109" ht="11.25">
      <c r="N109" s="58"/>
    </row>
    <row r="110" ht="11.25">
      <c r="N110" s="58"/>
    </row>
    <row r="111" ht="11.25">
      <c r="N111" s="58"/>
    </row>
    <row r="112" ht="11.25">
      <c r="N112" s="58"/>
    </row>
    <row r="113" ht="11.25">
      <c r="N113" s="58"/>
    </row>
    <row r="114" ht="11.25">
      <c r="N114" s="58"/>
    </row>
    <row r="115" ht="11.25">
      <c r="N115" s="58"/>
    </row>
    <row r="116" ht="11.25">
      <c r="N116" s="58"/>
    </row>
    <row r="117" ht="11.25">
      <c r="N117" s="58"/>
    </row>
    <row r="118" ht="11.25">
      <c r="N118" s="58"/>
    </row>
    <row r="119" ht="11.25">
      <c r="N119" s="58"/>
    </row>
    <row r="120" ht="11.25">
      <c r="N120" s="58"/>
    </row>
    <row r="121" ht="11.25">
      <c r="N121" s="58"/>
    </row>
    <row r="122" ht="11.25">
      <c r="N122" s="58"/>
    </row>
    <row r="123" ht="11.25">
      <c r="N123" s="58"/>
    </row>
    <row r="124" ht="11.25">
      <c r="N124" s="58"/>
    </row>
    <row r="125" ht="11.25">
      <c r="N125" s="58"/>
    </row>
    <row r="126" ht="11.25">
      <c r="N126" s="58"/>
    </row>
    <row r="127" ht="11.25">
      <c r="N127" s="58"/>
    </row>
    <row r="128" ht="11.25">
      <c r="N128" s="58"/>
    </row>
    <row r="129" ht="11.25">
      <c r="N129" s="58"/>
    </row>
    <row r="130" ht="11.25">
      <c r="N130" s="58"/>
    </row>
    <row r="131" ht="11.25">
      <c r="N131" s="58"/>
    </row>
    <row r="132" ht="11.25">
      <c r="N132" s="58"/>
    </row>
    <row r="133" ht="11.25">
      <c r="N133" s="58"/>
    </row>
    <row r="134" ht="11.25">
      <c r="N134" s="58"/>
    </row>
    <row r="135" ht="11.25">
      <c r="N135" s="58"/>
    </row>
    <row r="136" ht="11.25">
      <c r="N136" s="58"/>
    </row>
    <row r="137" ht="11.25">
      <c r="N137" s="58"/>
    </row>
    <row r="138" ht="11.25">
      <c r="N138" s="58"/>
    </row>
    <row r="139" ht="11.25">
      <c r="N139" s="58"/>
    </row>
    <row r="140" ht="11.25">
      <c r="N140" s="58"/>
    </row>
    <row r="141" ht="11.25">
      <c r="N141" s="58"/>
    </row>
    <row r="142" ht="11.25">
      <c r="N142" s="58"/>
    </row>
    <row r="143" ht="11.25">
      <c r="N143" s="58"/>
    </row>
    <row r="144" ht="11.25">
      <c r="N144" s="58"/>
    </row>
    <row r="145" ht="11.25">
      <c r="N145" s="58"/>
    </row>
    <row r="146" ht="11.25">
      <c r="N146" s="58"/>
    </row>
    <row r="147" ht="11.25">
      <c r="N147" s="58"/>
    </row>
    <row r="148" ht="11.25">
      <c r="N148" s="58"/>
    </row>
    <row r="149" ht="11.25">
      <c r="N149" s="58"/>
    </row>
    <row r="150" ht="11.25">
      <c r="N150" s="58"/>
    </row>
    <row r="151" ht="11.25">
      <c r="N151" s="58"/>
    </row>
    <row r="152" ht="11.25">
      <c r="N152" s="58"/>
    </row>
    <row r="153" ht="11.25">
      <c r="N153" s="58"/>
    </row>
    <row r="154" ht="11.25">
      <c r="N154" s="58"/>
    </row>
    <row r="155" ht="11.25">
      <c r="N155" s="58"/>
    </row>
    <row r="156" ht="11.25">
      <c r="N156" s="58"/>
    </row>
    <row r="157" ht="11.25">
      <c r="N157" s="58"/>
    </row>
    <row r="158" ht="11.25">
      <c r="N158" s="58"/>
    </row>
    <row r="159" ht="11.25">
      <c r="N159" s="58"/>
    </row>
    <row r="160" ht="11.25">
      <c r="N160" s="58"/>
    </row>
    <row r="161" ht="11.25">
      <c r="N161" s="58"/>
    </row>
    <row r="162" ht="11.25">
      <c r="N162" s="58"/>
    </row>
    <row r="163" ht="11.25">
      <c r="N163" s="58"/>
    </row>
    <row r="164" ht="11.25">
      <c r="N164" s="58"/>
    </row>
    <row r="165" ht="11.25">
      <c r="N165" s="58"/>
    </row>
    <row r="166" ht="11.25">
      <c r="N166" s="58"/>
    </row>
    <row r="167" ht="11.25">
      <c r="N167" s="58"/>
    </row>
    <row r="168" ht="11.25">
      <c r="N168" s="58"/>
    </row>
    <row r="169" ht="11.25">
      <c r="N169" s="58"/>
    </row>
    <row r="170" ht="11.25">
      <c r="N170" s="58"/>
    </row>
    <row r="171" ht="11.25">
      <c r="N171" s="58"/>
    </row>
    <row r="172" ht="11.25">
      <c r="N172" s="58"/>
    </row>
    <row r="173" ht="11.25">
      <c r="N173" s="58"/>
    </row>
    <row r="174" ht="11.25">
      <c r="N174" s="58"/>
    </row>
    <row r="175" ht="11.25">
      <c r="N175" s="58"/>
    </row>
    <row r="176" ht="11.25">
      <c r="N176" s="58"/>
    </row>
    <row r="177" ht="11.25">
      <c r="N177" s="58"/>
    </row>
    <row r="178" ht="11.25">
      <c r="N178" s="58"/>
    </row>
    <row r="179" ht="11.25">
      <c r="N179" s="58"/>
    </row>
    <row r="180" ht="11.25">
      <c r="N180" s="58"/>
    </row>
    <row r="181" ht="11.25">
      <c r="N181" s="58"/>
    </row>
    <row r="182" ht="11.25">
      <c r="N182" s="58"/>
    </row>
    <row r="183" ht="11.25">
      <c r="N183" s="58"/>
    </row>
    <row r="184" ht="11.25">
      <c r="N184" s="58"/>
    </row>
    <row r="185" ht="11.25">
      <c r="N185" s="58"/>
    </row>
    <row r="186" ht="11.25">
      <c r="N186" s="58"/>
    </row>
    <row r="187" ht="11.25">
      <c r="N187" s="58"/>
    </row>
    <row r="188" ht="11.25">
      <c r="N188" s="58"/>
    </row>
    <row r="189" ht="11.25">
      <c r="N189" s="58"/>
    </row>
    <row r="190" ht="11.25">
      <c r="N190" s="58"/>
    </row>
    <row r="191" ht="11.25">
      <c r="N191" s="58"/>
    </row>
    <row r="192" ht="11.25">
      <c r="N192" s="58"/>
    </row>
    <row r="193" ht="11.25">
      <c r="N193" s="58"/>
    </row>
    <row r="194" ht="11.25">
      <c r="N194" s="58"/>
    </row>
    <row r="195" ht="11.25">
      <c r="N195" s="58"/>
    </row>
    <row r="196" ht="11.25">
      <c r="N196" s="58"/>
    </row>
    <row r="197" ht="11.25">
      <c r="N197" s="58"/>
    </row>
    <row r="198" ht="11.25">
      <c r="N198" s="58"/>
    </row>
    <row r="199" ht="11.25">
      <c r="N199" s="58"/>
    </row>
    <row r="200" ht="11.25">
      <c r="N200" s="58"/>
    </row>
    <row r="201" ht="11.25">
      <c r="N201" s="58"/>
    </row>
    <row r="202" ht="11.25">
      <c r="N202" s="58"/>
    </row>
    <row r="203" ht="11.25">
      <c r="N203" s="58"/>
    </row>
    <row r="204" ht="11.25">
      <c r="N204" s="58"/>
    </row>
    <row r="205" ht="11.25">
      <c r="N205" s="58"/>
    </row>
    <row r="206" ht="11.25">
      <c r="N206" s="58"/>
    </row>
    <row r="207" ht="11.25">
      <c r="N207" s="58"/>
    </row>
    <row r="208" ht="11.25">
      <c r="N208" s="58"/>
    </row>
    <row r="209" ht="11.25">
      <c r="N209" s="58"/>
    </row>
    <row r="210" ht="11.25">
      <c r="N210" s="58"/>
    </row>
    <row r="211" ht="11.25">
      <c r="N211" s="58"/>
    </row>
    <row r="212" ht="11.25">
      <c r="N212" s="58"/>
    </row>
    <row r="213" ht="11.25">
      <c r="N213" s="58"/>
    </row>
    <row r="214" ht="11.25">
      <c r="N214" s="58"/>
    </row>
    <row r="215" ht="11.25">
      <c r="N215" s="58"/>
    </row>
    <row r="216" ht="11.25">
      <c r="N216" s="58"/>
    </row>
    <row r="217" ht="11.25">
      <c r="N217" s="58"/>
    </row>
    <row r="218" ht="11.25">
      <c r="N218" s="58"/>
    </row>
    <row r="219" ht="11.25">
      <c r="N219" s="58"/>
    </row>
    <row r="220" ht="11.25">
      <c r="N220" s="58"/>
    </row>
    <row r="221" ht="11.25">
      <c r="N221" s="58"/>
    </row>
    <row r="222" ht="11.25">
      <c r="N222" s="58"/>
    </row>
    <row r="223" ht="11.25">
      <c r="N223" s="58"/>
    </row>
    <row r="224" ht="11.25">
      <c r="N224" s="58"/>
    </row>
    <row r="225" ht="11.25">
      <c r="N225" s="58"/>
    </row>
    <row r="226" ht="11.25">
      <c r="N226" s="58"/>
    </row>
    <row r="227" ht="11.25">
      <c r="N227" s="58"/>
    </row>
    <row r="228" ht="11.25">
      <c r="N228" s="58"/>
    </row>
    <row r="229" ht="11.25">
      <c r="N229" s="58"/>
    </row>
    <row r="230" ht="11.25">
      <c r="N230" s="58"/>
    </row>
    <row r="231" ht="11.25">
      <c r="N231" s="58"/>
    </row>
    <row r="232" ht="11.25">
      <c r="N232" s="58"/>
    </row>
    <row r="233" ht="11.25">
      <c r="N233" s="58"/>
    </row>
    <row r="234" ht="11.25">
      <c r="N234" s="58"/>
    </row>
    <row r="235" ht="11.25">
      <c r="N235" s="58"/>
    </row>
    <row r="236" ht="11.25">
      <c r="N236" s="58"/>
    </row>
    <row r="237" ht="11.25">
      <c r="N237" s="58"/>
    </row>
    <row r="238" ht="11.25">
      <c r="N238" s="58"/>
    </row>
    <row r="239" ht="11.25">
      <c r="N239" s="58"/>
    </row>
    <row r="240" ht="11.25">
      <c r="N240" s="58"/>
    </row>
    <row r="241" ht="11.25">
      <c r="N241" s="58"/>
    </row>
    <row r="242" ht="11.25">
      <c r="N242" s="58"/>
    </row>
    <row r="243" ht="11.25">
      <c r="N243" s="58"/>
    </row>
    <row r="244" ht="11.25">
      <c r="N244" s="58"/>
    </row>
    <row r="245" ht="11.25">
      <c r="N245" s="58"/>
    </row>
    <row r="246" ht="11.25">
      <c r="N246" s="58"/>
    </row>
    <row r="247" ht="11.25">
      <c r="N247" s="58"/>
    </row>
    <row r="248" ht="11.25">
      <c r="N248" s="58"/>
    </row>
    <row r="249" ht="11.25">
      <c r="N249" s="58"/>
    </row>
    <row r="250" ht="11.25">
      <c r="N250" s="58"/>
    </row>
    <row r="251" ht="11.25">
      <c r="N251" s="58"/>
    </row>
    <row r="252" ht="11.25">
      <c r="N252" s="58"/>
    </row>
    <row r="253" ht="11.25">
      <c r="N253" s="58"/>
    </row>
    <row r="254" ht="11.25">
      <c r="N254" s="58"/>
    </row>
    <row r="255" ht="11.25">
      <c r="N255" s="58"/>
    </row>
    <row r="256" ht="11.25">
      <c r="N256" s="58"/>
    </row>
    <row r="257" ht="11.25">
      <c r="N257" s="58"/>
    </row>
    <row r="258" ht="11.25">
      <c r="N258" s="58"/>
    </row>
    <row r="259" ht="11.25">
      <c r="N259" s="58"/>
    </row>
    <row r="260" ht="11.25">
      <c r="N260" s="58"/>
    </row>
    <row r="261" ht="11.25">
      <c r="N261" s="58"/>
    </row>
    <row r="262" ht="11.25">
      <c r="N262" s="58"/>
    </row>
    <row r="263" ht="11.25">
      <c r="N263" s="58"/>
    </row>
    <row r="264" ht="11.25">
      <c r="N264" s="58"/>
    </row>
    <row r="265" ht="11.25">
      <c r="N265" s="58"/>
    </row>
    <row r="266" ht="11.25">
      <c r="N266" s="58"/>
    </row>
    <row r="267" ht="11.25">
      <c r="N267" s="58"/>
    </row>
    <row r="268" ht="11.25">
      <c r="N268" s="58"/>
    </row>
    <row r="269" ht="11.25">
      <c r="N269" s="58"/>
    </row>
    <row r="270" ht="11.25">
      <c r="N270" s="58"/>
    </row>
    <row r="271" ht="11.25">
      <c r="N271" s="58"/>
    </row>
    <row r="272" ht="11.25">
      <c r="N272" s="58"/>
    </row>
    <row r="273" ht="11.25">
      <c r="N273" s="58"/>
    </row>
    <row r="274" ht="11.25">
      <c r="N274" s="58"/>
    </row>
    <row r="275" ht="11.25">
      <c r="N275" s="58"/>
    </row>
    <row r="276" ht="11.25">
      <c r="N276" s="58"/>
    </row>
    <row r="277" ht="11.25">
      <c r="N277" s="58"/>
    </row>
    <row r="278" ht="11.25">
      <c r="N278" s="58"/>
    </row>
    <row r="279" ht="11.25">
      <c r="N279" s="58"/>
    </row>
    <row r="280" ht="11.25">
      <c r="N280" s="58"/>
    </row>
    <row r="281" ht="11.25">
      <c r="N281" s="58"/>
    </row>
    <row r="282" ht="11.25">
      <c r="N282" s="58"/>
    </row>
    <row r="283" ht="11.25">
      <c r="N283" s="58"/>
    </row>
    <row r="284" ht="11.25">
      <c r="N284" s="58"/>
    </row>
    <row r="285" ht="11.25">
      <c r="N285" s="58"/>
    </row>
    <row r="286" ht="11.25">
      <c r="N286" s="58"/>
    </row>
    <row r="287" ht="11.25">
      <c r="N287" s="58"/>
    </row>
    <row r="288" ht="11.25">
      <c r="N288" s="58"/>
    </row>
    <row r="289" ht="11.25">
      <c r="N289" s="58"/>
    </row>
    <row r="290" ht="11.25">
      <c r="N290" s="58"/>
    </row>
    <row r="291" ht="11.25">
      <c r="N291" s="58"/>
    </row>
    <row r="292" ht="11.25">
      <c r="N292" s="58"/>
    </row>
    <row r="293" ht="11.25">
      <c r="N293" s="58"/>
    </row>
    <row r="294" ht="11.25">
      <c r="N294" s="58"/>
    </row>
    <row r="295" ht="11.25">
      <c r="N295" s="58"/>
    </row>
    <row r="296" ht="11.25">
      <c r="N296" s="58"/>
    </row>
    <row r="297" ht="11.25">
      <c r="N297" s="58"/>
    </row>
    <row r="298" ht="11.25">
      <c r="N298" s="58"/>
    </row>
    <row r="299" ht="11.25">
      <c r="N299" s="58"/>
    </row>
    <row r="300" ht="11.25">
      <c r="N300" s="58"/>
    </row>
    <row r="301" ht="11.25">
      <c r="N301" s="58"/>
    </row>
    <row r="302" ht="11.25">
      <c r="N302" s="58"/>
    </row>
    <row r="303" ht="11.25">
      <c r="N303" s="58"/>
    </row>
    <row r="304" ht="11.25">
      <c r="N304" s="58"/>
    </row>
    <row r="305" ht="11.25">
      <c r="N305" s="58"/>
    </row>
    <row r="306" ht="11.25">
      <c r="N306" s="58"/>
    </row>
    <row r="307" ht="11.25">
      <c r="N307" s="58"/>
    </row>
    <row r="308" ht="11.25">
      <c r="N308" s="58"/>
    </row>
    <row r="309" ht="11.25">
      <c r="N309" s="58"/>
    </row>
    <row r="310" ht="11.25">
      <c r="N310" s="58"/>
    </row>
    <row r="311" ht="11.25">
      <c r="N311" s="58"/>
    </row>
    <row r="312" ht="11.25">
      <c r="N312" s="58"/>
    </row>
    <row r="313" ht="11.25">
      <c r="N313" s="58"/>
    </row>
    <row r="314" ht="11.25">
      <c r="N314" s="58"/>
    </row>
    <row r="315" ht="11.25">
      <c r="N315" s="58"/>
    </row>
    <row r="316" ht="11.25">
      <c r="N316" s="58"/>
    </row>
    <row r="317" ht="11.25">
      <c r="N317" s="58"/>
    </row>
    <row r="318" ht="11.25">
      <c r="N318" s="58"/>
    </row>
    <row r="319" ht="11.25">
      <c r="N319" s="58"/>
    </row>
    <row r="320" ht="11.25">
      <c r="N320" s="58"/>
    </row>
    <row r="321" ht="11.25">
      <c r="N321" s="58"/>
    </row>
    <row r="322" ht="11.25">
      <c r="N322" s="58"/>
    </row>
    <row r="323" ht="11.25">
      <c r="N323" s="58"/>
    </row>
    <row r="324" ht="11.25">
      <c r="N324" s="58"/>
    </row>
    <row r="325" ht="11.25">
      <c r="N325" s="58"/>
    </row>
    <row r="326" ht="11.25">
      <c r="N326" s="58"/>
    </row>
    <row r="327" ht="11.25">
      <c r="N327" s="58"/>
    </row>
    <row r="328" ht="11.25">
      <c r="N328" s="58"/>
    </row>
    <row r="329" ht="11.25">
      <c r="N329" s="58"/>
    </row>
    <row r="330" ht="11.25">
      <c r="N330" s="58"/>
    </row>
    <row r="331" ht="11.25">
      <c r="N331" s="58"/>
    </row>
    <row r="332" ht="11.25">
      <c r="N332" s="58"/>
    </row>
    <row r="333" ht="11.25">
      <c r="N333" s="58"/>
    </row>
    <row r="334" ht="11.25">
      <c r="N334" s="58"/>
    </row>
    <row r="335" ht="11.25">
      <c r="N335" s="58"/>
    </row>
    <row r="336" ht="11.25">
      <c r="N336" s="58"/>
    </row>
    <row r="337" ht="11.25">
      <c r="N337" s="58"/>
    </row>
    <row r="338" ht="11.25">
      <c r="N338" s="58"/>
    </row>
    <row r="339" ht="11.25">
      <c r="N339" s="58"/>
    </row>
    <row r="340" ht="11.25">
      <c r="N340" s="58"/>
    </row>
    <row r="341" ht="11.25">
      <c r="N341" s="58"/>
    </row>
    <row r="342" ht="11.25">
      <c r="N342" s="58"/>
    </row>
    <row r="343" ht="11.25">
      <c r="N343" s="58"/>
    </row>
    <row r="344" ht="11.25">
      <c r="N344" s="58"/>
    </row>
    <row r="345" ht="11.25">
      <c r="N345" s="58"/>
    </row>
    <row r="346" ht="11.25">
      <c r="N346" s="58"/>
    </row>
    <row r="347" ht="11.25">
      <c r="N347" s="58"/>
    </row>
    <row r="348" ht="11.25">
      <c r="N348" s="58"/>
    </row>
    <row r="349" ht="11.25">
      <c r="N349" s="58"/>
    </row>
    <row r="350" ht="11.25">
      <c r="N350" s="58"/>
    </row>
    <row r="351" ht="11.25">
      <c r="N351" s="58"/>
    </row>
    <row r="352" ht="11.25">
      <c r="N352" s="58"/>
    </row>
    <row r="353" ht="11.25">
      <c r="N353" s="58"/>
    </row>
    <row r="354" ht="11.25">
      <c r="N354" s="58"/>
    </row>
    <row r="355" ht="11.25">
      <c r="N355" s="58"/>
    </row>
    <row r="356" ht="11.25">
      <c r="N356" s="58"/>
    </row>
    <row r="357" ht="11.25">
      <c r="N357" s="58"/>
    </row>
    <row r="358" ht="11.25">
      <c r="N358" s="58"/>
    </row>
    <row r="359" ht="11.25">
      <c r="N359" s="58"/>
    </row>
    <row r="360" ht="11.25">
      <c r="N360" s="58"/>
    </row>
    <row r="361" ht="11.25">
      <c r="N361" s="58"/>
    </row>
    <row r="362" ht="11.25">
      <c r="N362" s="58"/>
    </row>
    <row r="363" ht="11.25">
      <c r="N363" s="58"/>
    </row>
    <row r="364" ht="11.25">
      <c r="N364" s="58"/>
    </row>
    <row r="365" ht="11.25">
      <c r="N365" s="58"/>
    </row>
    <row r="366" ht="11.25">
      <c r="N366" s="58"/>
    </row>
    <row r="367" ht="11.25">
      <c r="N367" s="58"/>
    </row>
    <row r="368" ht="11.25">
      <c r="N368" s="58"/>
    </row>
    <row r="369" ht="11.25">
      <c r="N369" s="58"/>
    </row>
    <row r="370" ht="11.25">
      <c r="N370" s="58"/>
    </row>
    <row r="371" ht="11.25">
      <c r="N371" s="58"/>
    </row>
    <row r="372" ht="11.25">
      <c r="N372" s="58"/>
    </row>
    <row r="373" ht="11.25">
      <c r="N373" s="58"/>
    </row>
    <row r="374" ht="11.25">
      <c r="N374" s="58"/>
    </row>
    <row r="375" ht="11.25">
      <c r="N375" s="58"/>
    </row>
    <row r="376" ht="11.25">
      <c r="N376" s="58"/>
    </row>
    <row r="377" ht="11.25">
      <c r="N377" s="58"/>
    </row>
    <row r="378" ht="11.25">
      <c r="N378" s="58"/>
    </row>
    <row r="379" ht="11.25">
      <c r="N379" s="58"/>
    </row>
    <row r="380" ht="11.25">
      <c r="N380" s="58"/>
    </row>
    <row r="381" ht="11.25">
      <c r="N381" s="58"/>
    </row>
    <row r="382" ht="11.25">
      <c r="N382" s="58"/>
    </row>
    <row r="383" ht="11.25">
      <c r="N383" s="58"/>
    </row>
    <row r="384" ht="11.25">
      <c r="N384" s="58"/>
    </row>
    <row r="385" ht="11.25">
      <c r="N385" s="58"/>
    </row>
    <row r="386" ht="11.25">
      <c r="N386" s="58"/>
    </row>
    <row r="387" ht="11.25">
      <c r="N387" s="58"/>
    </row>
    <row r="388" ht="11.25">
      <c r="N388" s="58"/>
    </row>
    <row r="389" ht="11.25">
      <c r="N389" s="58"/>
    </row>
    <row r="390" ht="11.25">
      <c r="N390" s="58"/>
    </row>
    <row r="391" ht="11.25">
      <c r="N391" s="58"/>
    </row>
    <row r="392" ht="11.25">
      <c r="N392" s="58"/>
    </row>
    <row r="393" ht="11.25">
      <c r="N393" s="58"/>
    </row>
    <row r="394" ht="11.25">
      <c r="N394" s="58"/>
    </row>
    <row r="395" ht="11.25">
      <c r="N395" s="58"/>
    </row>
    <row r="396" ht="11.25">
      <c r="N396" s="58"/>
    </row>
    <row r="397" ht="11.25">
      <c r="N397" s="58"/>
    </row>
    <row r="398" ht="11.25">
      <c r="N398" s="58"/>
    </row>
    <row r="399" ht="11.25">
      <c r="N399" s="58"/>
    </row>
    <row r="400" ht="11.25">
      <c r="N400" s="58"/>
    </row>
    <row r="401" ht="11.25">
      <c r="N401" s="58"/>
    </row>
    <row r="402" ht="11.25">
      <c r="N402" s="58"/>
    </row>
    <row r="403" ht="11.25">
      <c r="N403" s="58"/>
    </row>
    <row r="404" ht="11.25">
      <c r="N404" s="58"/>
    </row>
    <row r="405" ht="11.25">
      <c r="N405" s="58"/>
    </row>
    <row r="406" ht="11.25">
      <c r="N406" s="58"/>
    </row>
    <row r="407" ht="11.25">
      <c r="N407" s="58"/>
    </row>
    <row r="408" ht="11.25">
      <c r="N408" s="58"/>
    </row>
    <row r="409" ht="11.25">
      <c r="N409" s="58"/>
    </row>
    <row r="410" ht="11.25">
      <c r="N410" s="58"/>
    </row>
    <row r="411" ht="11.25">
      <c r="N411" s="58"/>
    </row>
    <row r="412" ht="11.25">
      <c r="N412" s="58"/>
    </row>
    <row r="413" ht="11.25">
      <c r="N413" s="58"/>
    </row>
    <row r="414" ht="11.25">
      <c r="N414" s="58"/>
    </row>
    <row r="415" ht="11.25">
      <c r="N415" s="58"/>
    </row>
    <row r="416" ht="11.25">
      <c r="N416" s="58"/>
    </row>
    <row r="417" ht="11.25">
      <c r="N417" s="58"/>
    </row>
    <row r="418" ht="11.25">
      <c r="N418" s="58"/>
    </row>
    <row r="419" ht="11.25">
      <c r="N419" s="58"/>
    </row>
    <row r="420" ht="11.25">
      <c r="N420" s="58"/>
    </row>
    <row r="421" ht="11.25">
      <c r="N421" s="58"/>
    </row>
    <row r="422" ht="11.25">
      <c r="N422" s="58"/>
    </row>
    <row r="423" ht="11.25">
      <c r="N423" s="58"/>
    </row>
    <row r="424" ht="11.25">
      <c r="N424" s="58"/>
    </row>
    <row r="425" ht="11.25">
      <c r="N425" s="58"/>
    </row>
    <row r="426" ht="11.25">
      <c r="N426" s="58"/>
    </row>
    <row r="427" ht="11.25">
      <c r="N427" s="58"/>
    </row>
    <row r="428" ht="11.25">
      <c r="N428" s="58"/>
    </row>
    <row r="429" ht="11.25">
      <c r="N429" s="58"/>
    </row>
    <row r="430" ht="11.25">
      <c r="N430" s="58"/>
    </row>
    <row r="431" ht="11.25">
      <c r="N431" s="58"/>
    </row>
    <row r="432" ht="11.25">
      <c r="N432" s="58"/>
    </row>
    <row r="433" ht="11.25">
      <c r="N433" s="58"/>
    </row>
    <row r="434" ht="11.25">
      <c r="N434" s="58"/>
    </row>
    <row r="435" ht="11.25">
      <c r="N435" s="58"/>
    </row>
    <row r="436" ht="11.25">
      <c r="N436" s="58"/>
    </row>
    <row r="437" ht="11.25">
      <c r="N437" s="58"/>
    </row>
    <row r="438" ht="11.25">
      <c r="N438" s="58"/>
    </row>
    <row r="439" ht="11.25">
      <c r="N439" s="58"/>
    </row>
    <row r="440" ht="11.25">
      <c r="N440" s="58"/>
    </row>
    <row r="441" ht="11.25">
      <c r="N441" s="58"/>
    </row>
    <row r="442" ht="11.25">
      <c r="N442" s="58"/>
    </row>
    <row r="443" ht="11.25">
      <c r="N443" s="58"/>
    </row>
    <row r="444" ht="11.25">
      <c r="N444" s="58"/>
    </row>
    <row r="445" ht="11.25">
      <c r="N445" s="58"/>
    </row>
    <row r="446" ht="11.25">
      <c r="N446" s="58"/>
    </row>
    <row r="447" ht="11.25">
      <c r="N447" s="58"/>
    </row>
    <row r="448" ht="11.25">
      <c r="N448" s="58"/>
    </row>
    <row r="449" ht="11.25">
      <c r="N449" s="58"/>
    </row>
    <row r="450" ht="11.25">
      <c r="N450" s="58"/>
    </row>
    <row r="451" ht="11.25">
      <c r="N451" s="58"/>
    </row>
    <row r="452" ht="11.25">
      <c r="N452" s="58"/>
    </row>
    <row r="453" ht="11.25">
      <c r="N453" s="58"/>
    </row>
    <row r="454" ht="11.25">
      <c r="N454" s="58"/>
    </row>
    <row r="455" ht="11.25">
      <c r="N455" s="58"/>
    </row>
    <row r="456" ht="11.25">
      <c r="N456" s="58"/>
    </row>
    <row r="457" ht="11.25">
      <c r="N457" s="58"/>
    </row>
    <row r="458" ht="11.25">
      <c r="N458" s="58"/>
    </row>
    <row r="459" ht="11.25">
      <c r="N459" s="58"/>
    </row>
    <row r="460" ht="11.25">
      <c r="N460" s="58"/>
    </row>
    <row r="461" ht="11.25">
      <c r="N461" s="58"/>
    </row>
    <row r="462" ht="11.25">
      <c r="N462" s="58"/>
    </row>
    <row r="463" ht="11.25">
      <c r="N463" s="58"/>
    </row>
    <row r="464" ht="11.25">
      <c r="N464" s="58"/>
    </row>
    <row r="465" ht="11.25">
      <c r="N465" s="58"/>
    </row>
    <row r="466" ht="11.25">
      <c r="N466" s="58"/>
    </row>
    <row r="467" ht="11.25">
      <c r="N467" s="58"/>
    </row>
    <row r="468" ht="11.25">
      <c r="N468" s="58"/>
    </row>
    <row r="469" ht="11.25">
      <c r="N469" s="58"/>
    </row>
    <row r="470" ht="11.25">
      <c r="N470" s="58"/>
    </row>
    <row r="471" ht="11.25">
      <c r="N471" s="58"/>
    </row>
    <row r="472" ht="11.25">
      <c r="N472" s="58"/>
    </row>
    <row r="473" ht="11.25">
      <c r="N473" s="58"/>
    </row>
    <row r="474" ht="11.25">
      <c r="N474" s="58"/>
    </row>
    <row r="475" ht="11.25">
      <c r="N475" s="58"/>
    </row>
    <row r="476" ht="11.25">
      <c r="N476" s="58"/>
    </row>
  </sheetData>
  <sheetProtection/>
  <printOptions/>
  <pageMargins left="0.75" right="0.75" top="1" bottom="1" header="0.5" footer="0.5"/>
  <pageSetup horizontalDpi="4800" verticalDpi="48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6"/>
  <sheetViews>
    <sheetView workbookViewId="0" topLeftCell="A1">
      <selection activeCell="D22" sqref="D22"/>
    </sheetView>
  </sheetViews>
  <sheetFormatPr defaultColWidth="9.33203125" defaultRowHeight="11.25"/>
  <cols>
    <col min="1" max="1" width="19.16015625" style="54" customWidth="1"/>
    <col min="2" max="2" width="6" style="55" customWidth="1"/>
    <col min="3" max="3" width="6" style="54" customWidth="1"/>
    <col min="4" max="4" width="6" style="55" customWidth="1"/>
    <col min="5" max="6" width="5.5" style="55" hidden="1" customWidth="1"/>
    <col min="7" max="7" width="6" style="56" customWidth="1"/>
    <col min="8" max="11" width="5.5" style="56" hidden="1" customWidth="1"/>
    <col min="12" max="12" width="6" style="54" customWidth="1"/>
    <col min="13" max="13" width="6" style="57" customWidth="1"/>
    <col min="14" max="16" width="6" style="54" customWidth="1"/>
    <col min="17" max="17" width="6" style="59" customWidth="1"/>
    <col min="18" max="21" width="5.5" style="54" hidden="1" customWidth="1"/>
    <col min="22" max="22" width="6" style="54" customWidth="1"/>
    <col min="23" max="24" width="6" style="57" customWidth="1"/>
    <col min="25" max="29" width="6" style="54" customWidth="1"/>
    <col min="30" max="16384" width="9.33203125" style="54" customWidth="1"/>
  </cols>
  <sheetData>
    <row r="1" spans="1:24" ht="11.25">
      <c r="A1" s="79" t="s">
        <v>0</v>
      </c>
      <c r="B1" s="80" t="s">
        <v>30</v>
      </c>
      <c r="C1" s="50" t="s">
        <v>4</v>
      </c>
      <c r="D1" s="54" t="s">
        <v>1</v>
      </c>
      <c r="E1" s="57" t="s">
        <v>4</v>
      </c>
      <c r="F1" s="57" t="s">
        <v>44</v>
      </c>
      <c r="G1" s="83" t="s">
        <v>62</v>
      </c>
      <c r="H1" s="56" t="s">
        <v>42</v>
      </c>
      <c r="I1" s="56" t="s">
        <v>43</v>
      </c>
      <c r="J1" s="56" t="s">
        <v>45</v>
      </c>
      <c r="L1" s="84"/>
      <c r="M1" s="84"/>
      <c r="N1" s="59"/>
      <c r="R1" s="2"/>
      <c r="S1" s="2"/>
      <c r="T1" s="2"/>
      <c r="U1" s="2"/>
      <c r="W1" s="50" t="s">
        <v>25</v>
      </c>
      <c r="X1" s="50" t="s">
        <v>55</v>
      </c>
    </row>
    <row r="2" spans="1:24" ht="11.25">
      <c r="A2" s="14" t="s">
        <v>96</v>
      </c>
      <c r="B2" s="22" t="s">
        <v>37</v>
      </c>
      <c r="C2" s="12">
        <v>150</v>
      </c>
      <c r="D2" s="58">
        <f aca="true" t="shared" si="0" ref="D2:D9">IF((C2+((162-C2)*0))/162*100&gt;100,100,(C2+((162-C2)*0))/162*100)</f>
        <v>92.5925925925926</v>
      </c>
      <c r="E2" s="58">
        <f aca="true" t="shared" si="1" ref="E2:E10">162*(D2/100)</f>
        <v>150</v>
      </c>
      <c r="F2" s="62">
        <f aca="true" t="shared" si="2" ref="F2:F10">E2/162</f>
        <v>0.9259259259259259</v>
      </c>
      <c r="G2" s="28" t="s">
        <v>7</v>
      </c>
      <c r="H2" s="63">
        <f aca="true" t="shared" si="3" ref="H2:H10">IF($G2="R",$F2*0.98,IF($G2="L",$F2*1.08,IF($G2="B",$F2*1)))</f>
        <v>0.9074074074074074</v>
      </c>
      <c r="I2" s="63">
        <f aca="true" t="shared" si="4" ref="I2:I10">IF($G2="R",$F2*1.04,IF($G2="L",$F2*0.96,$F2*1))</f>
        <v>0.962962962962963</v>
      </c>
      <c r="J2" s="63">
        <f aca="true" t="shared" si="5" ref="J2:J10">MAX(H2:I2)</f>
        <v>0.962962962962963</v>
      </c>
      <c r="K2" s="63"/>
      <c r="L2" s="62">
        <f aca="true" t="shared" si="6" ref="L2:L10">IF(J2&gt;1,1/J2*H2,H2)</f>
        <v>0.9074074074074074</v>
      </c>
      <c r="M2" s="62">
        <f aca="true" t="shared" si="7" ref="M2:M10">IF(J2&gt;1,1/J2*I2,J2)</f>
        <v>0.962962962962963</v>
      </c>
      <c r="N2" s="59"/>
      <c r="R2" s="2"/>
      <c r="S2" s="2"/>
      <c r="T2" s="2"/>
      <c r="U2" s="2"/>
      <c r="V2" s="14" t="s">
        <v>85</v>
      </c>
      <c r="W2" s="12">
        <v>30</v>
      </c>
      <c r="X2" s="42">
        <f>IF(100-((W2/32)*100)&lt;0,0,100-((W2/32)*100))</f>
        <v>6.25</v>
      </c>
    </row>
    <row r="3" spans="1:24" ht="11.25">
      <c r="A3" s="14" t="s">
        <v>97</v>
      </c>
      <c r="B3" s="22" t="s">
        <v>39</v>
      </c>
      <c r="C3" s="12">
        <v>134</v>
      </c>
      <c r="D3" s="58">
        <f t="shared" si="0"/>
        <v>82.71604938271605</v>
      </c>
      <c r="E3" s="58">
        <f t="shared" si="1"/>
        <v>134</v>
      </c>
      <c r="F3" s="62">
        <f t="shared" si="2"/>
        <v>0.8271604938271605</v>
      </c>
      <c r="G3" s="28" t="s">
        <v>7</v>
      </c>
      <c r="H3" s="63">
        <f t="shared" si="3"/>
        <v>0.8106172839506173</v>
      </c>
      <c r="I3" s="63">
        <f t="shared" si="4"/>
        <v>0.860246913580247</v>
      </c>
      <c r="J3" s="63">
        <f t="shared" si="5"/>
        <v>0.860246913580247</v>
      </c>
      <c r="K3" s="63"/>
      <c r="L3" s="62">
        <f t="shared" si="6"/>
        <v>0.8106172839506173</v>
      </c>
      <c r="M3" s="62">
        <f t="shared" si="7"/>
        <v>0.860246913580247</v>
      </c>
      <c r="N3" s="59"/>
      <c r="R3" s="2"/>
      <c r="S3" s="2"/>
      <c r="T3" s="2"/>
      <c r="U3" s="2"/>
      <c r="V3" s="14" t="s">
        <v>86</v>
      </c>
      <c r="W3" s="12">
        <v>29</v>
      </c>
      <c r="X3" s="42">
        <f>IF(100-((W3/32)*100)&lt;0,0,100-((W3/32)*100))</f>
        <v>9.375</v>
      </c>
    </row>
    <row r="4" spans="1:24" ht="11.25">
      <c r="A4" s="14" t="s">
        <v>98</v>
      </c>
      <c r="B4" s="22" t="s">
        <v>52</v>
      </c>
      <c r="C4" s="12">
        <v>153</v>
      </c>
      <c r="D4" s="58">
        <f t="shared" si="0"/>
        <v>94.44444444444444</v>
      </c>
      <c r="E4" s="58">
        <f t="shared" si="1"/>
        <v>153</v>
      </c>
      <c r="F4" s="62">
        <f t="shared" si="2"/>
        <v>0.9444444444444444</v>
      </c>
      <c r="G4" s="28" t="s">
        <v>8</v>
      </c>
      <c r="H4" s="63">
        <f t="shared" si="3"/>
        <v>1.02</v>
      </c>
      <c r="I4" s="63">
        <f t="shared" si="4"/>
        <v>0.9066666666666666</v>
      </c>
      <c r="J4" s="63">
        <f t="shared" si="5"/>
        <v>1.02</v>
      </c>
      <c r="K4" s="63"/>
      <c r="L4" s="62">
        <f t="shared" si="6"/>
        <v>1</v>
      </c>
      <c r="M4" s="62">
        <f t="shared" si="7"/>
        <v>0.8888888888888888</v>
      </c>
      <c r="N4" s="59"/>
      <c r="R4" s="2"/>
      <c r="S4" s="2"/>
      <c r="T4" s="2"/>
      <c r="U4" s="2"/>
      <c r="V4" s="14" t="s">
        <v>87</v>
      </c>
      <c r="W4" s="12">
        <v>30</v>
      </c>
      <c r="X4" s="42">
        <f>IF(100-((W4/32)*100)&lt;0,0,100-((W4/32)*100))</f>
        <v>6.25</v>
      </c>
    </row>
    <row r="5" spans="1:24" ht="11.25">
      <c r="A5" s="14" t="s">
        <v>99</v>
      </c>
      <c r="B5" s="22" t="s">
        <v>35</v>
      </c>
      <c r="C5" s="12">
        <v>123</v>
      </c>
      <c r="D5" s="58">
        <f t="shared" si="0"/>
        <v>75.92592592592592</v>
      </c>
      <c r="E5" s="58">
        <f t="shared" si="1"/>
        <v>122.99999999999999</v>
      </c>
      <c r="F5" s="62">
        <f t="shared" si="2"/>
        <v>0.7592592592592592</v>
      </c>
      <c r="G5" s="28" t="s">
        <v>7</v>
      </c>
      <c r="H5" s="63">
        <f t="shared" si="3"/>
        <v>0.744074074074074</v>
      </c>
      <c r="I5" s="63">
        <f t="shared" si="4"/>
        <v>0.7896296296296296</v>
      </c>
      <c r="J5" s="63">
        <f t="shared" si="5"/>
        <v>0.7896296296296296</v>
      </c>
      <c r="K5" s="63"/>
      <c r="L5" s="62">
        <f t="shared" si="6"/>
        <v>0.744074074074074</v>
      </c>
      <c r="M5" s="62">
        <f t="shared" si="7"/>
        <v>0.7896296296296296</v>
      </c>
      <c r="N5" s="59"/>
      <c r="R5" s="2"/>
      <c r="S5" s="2"/>
      <c r="T5" s="2"/>
      <c r="U5" s="2"/>
      <c r="V5" s="14" t="s">
        <v>88</v>
      </c>
      <c r="W5" s="12">
        <v>28</v>
      </c>
      <c r="X5" s="42">
        <f>IF(100-((W5/32)*100)&lt;0,0,100-((W5/32)*100))</f>
        <v>12.5</v>
      </c>
    </row>
    <row r="6" spans="1:24" ht="11.25">
      <c r="A6" s="14" t="s">
        <v>18</v>
      </c>
      <c r="B6" s="22" t="s">
        <v>41</v>
      </c>
      <c r="C6" s="12">
        <v>104</v>
      </c>
      <c r="D6" s="58">
        <f t="shared" si="0"/>
        <v>64.19753086419753</v>
      </c>
      <c r="E6" s="58">
        <f t="shared" si="1"/>
        <v>104</v>
      </c>
      <c r="F6" s="62">
        <f t="shared" si="2"/>
        <v>0.6419753086419753</v>
      </c>
      <c r="G6" s="28" t="s">
        <v>8</v>
      </c>
      <c r="H6" s="63">
        <f t="shared" si="3"/>
        <v>0.6933333333333334</v>
      </c>
      <c r="I6" s="63">
        <f t="shared" si="4"/>
        <v>0.6162962962962962</v>
      </c>
      <c r="J6" s="63">
        <f t="shared" si="5"/>
        <v>0.6933333333333334</v>
      </c>
      <c r="K6" s="63"/>
      <c r="L6" s="62">
        <f t="shared" si="6"/>
        <v>0.6933333333333334</v>
      </c>
      <c r="M6" s="62">
        <f t="shared" si="7"/>
        <v>0.6933333333333334</v>
      </c>
      <c r="N6" s="59"/>
      <c r="R6" s="2"/>
      <c r="S6" s="2"/>
      <c r="T6" s="2"/>
      <c r="U6" s="2"/>
      <c r="V6" s="14" t="s">
        <v>89</v>
      </c>
      <c r="W6" s="12">
        <v>30</v>
      </c>
      <c r="X6" s="42">
        <f>IF(100-((W6/32)*100)&lt;0,0,100-((W6/32)*100))</f>
        <v>6.25</v>
      </c>
    </row>
    <row r="7" spans="1:24" ht="11.25">
      <c r="A7" s="14" t="s">
        <v>100</v>
      </c>
      <c r="B7" s="22" t="s">
        <v>34</v>
      </c>
      <c r="C7" s="12">
        <v>112</v>
      </c>
      <c r="D7" s="58">
        <f t="shared" si="0"/>
        <v>69.1358024691358</v>
      </c>
      <c r="E7" s="58">
        <f t="shared" si="1"/>
        <v>112</v>
      </c>
      <c r="F7" s="62">
        <f t="shared" si="2"/>
        <v>0.691358024691358</v>
      </c>
      <c r="G7" s="28" t="s">
        <v>104</v>
      </c>
      <c r="H7" s="63" t="b">
        <f t="shared" si="3"/>
        <v>0</v>
      </c>
      <c r="I7" s="63">
        <f t="shared" si="4"/>
        <v>0.691358024691358</v>
      </c>
      <c r="J7" s="63">
        <f t="shared" si="5"/>
        <v>0.691358024691358</v>
      </c>
      <c r="K7" s="63"/>
      <c r="L7" s="62" t="b">
        <f t="shared" si="6"/>
        <v>0</v>
      </c>
      <c r="M7" s="62">
        <f t="shared" si="7"/>
        <v>0.691358024691358</v>
      </c>
      <c r="N7" s="59"/>
      <c r="R7" s="2"/>
      <c r="S7" s="2"/>
      <c r="T7" s="2"/>
      <c r="U7" s="2"/>
      <c r="V7" s="60"/>
      <c r="W7" s="61"/>
      <c r="X7" s="64"/>
    </row>
    <row r="8" spans="1:24" ht="11.25">
      <c r="A8" s="14" t="s">
        <v>101</v>
      </c>
      <c r="B8" s="22" t="s">
        <v>38</v>
      </c>
      <c r="C8" s="12">
        <v>150</v>
      </c>
      <c r="D8" s="58">
        <f t="shared" si="0"/>
        <v>92.5925925925926</v>
      </c>
      <c r="E8" s="58">
        <f t="shared" si="1"/>
        <v>150</v>
      </c>
      <c r="F8" s="62">
        <f t="shared" si="2"/>
        <v>0.9259259259259259</v>
      </c>
      <c r="G8" s="28" t="s">
        <v>7</v>
      </c>
      <c r="H8" s="63">
        <f t="shared" si="3"/>
        <v>0.9074074074074074</v>
      </c>
      <c r="I8" s="63">
        <f t="shared" si="4"/>
        <v>0.962962962962963</v>
      </c>
      <c r="J8" s="63">
        <f t="shared" si="5"/>
        <v>0.962962962962963</v>
      </c>
      <c r="K8" s="63"/>
      <c r="L8" s="62">
        <f t="shared" si="6"/>
        <v>0.9074074074074074</v>
      </c>
      <c r="M8" s="62">
        <f t="shared" si="7"/>
        <v>0.962962962962963</v>
      </c>
      <c r="N8" s="59"/>
      <c r="R8" s="2"/>
      <c r="S8" s="2"/>
      <c r="T8" s="2"/>
      <c r="U8" s="2"/>
      <c r="V8" s="60"/>
      <c r="W8" s="61"/>
      <c r="X8" s="64"/>
    </row>
    <row r="9" spans="1:21" ht="11.25">
      <c r="A9" s="14" t="s">
        <v>102</v>
      </c>
      <c r="B9" s="22" t="s">
        <v>40</v>
      </c>
      <c r="C9" s="12">
        <v>142</v>
      </c>
      <c r="D9" s="58">
        <f t="shared" si="0"/>
        <v>87.65432098765432</v>
      </c>
      <c r="E9" s="58">
        <f t="shared" si="1"/>
        <v>141.99999999999997</v>
      </c>
      <c r="F9" s="62">
        <f t="shared" si="2"/>
        <v>0.876543209876543</v>
      </c>
      <c r="G9" s="28" t="s">
        <v>7</v>
      </c>
      <c r="H9" s="63">
        <f t="shared" si="3"/>
        <v>0.8590123456790121</v>
      </c>
      <c r="I9" s="63">
        <f t="shared" si="4"/>
        <v>0.9116049382716047</v>
      </c>
      <c r="J9" s="63">
        <f t="shared" si="5"/>
        <v>0.9116049382716047</v>
      </c>
      <c r="K9" s="63"/>
      <c r="L9" s="62">
        <f t="shared" si="6"/>
        <v>0.8590123456790121</v>
      </c>
      <c r="M9" s="62">
        <f t="shared" si="7"/>
        <v>0.9116049382716047</v>
      </c>
      <c r="N9" s="59"/>
      <c r="R9" s="2"/>
      <c r="S9" s="2"/>
      <c r="T9" s="2"/>
      <c r="U9" s="2"/>
    </row>
    <row r="10" spans="1:21" ht="11.25">
      <c r="A10" s="14" t="s">
        <v>103</v>
      </c>
      <c r="B10" s="22" t="s">
        <v>36</v>
      </c>
      <c r="C10" s="12">
        <v>134</v>
      </c>
      <c r="D10" s="58">
        <f>IF((C10+((162-C10)*0))/162*100&gt;100,100,(C10+((162-C10)*0))/162*100)*0.975</f>
        <v>80.64814814814815</v>
      </c>
      <c r="E10" s="58">
        <f t="shared" si="1"/>
        <v>130.65</v>
      </c>
      <c r="F10" s="62">
        <f t="shared" si="2"/>
        <v>0.8064814814814815</v>
      </c>
      <c r="G10" s="28" t="s">
        <v>8</v>
      </c>
      <c r="H10" s="63">
        <f t="shared" si="3"/>
        <v>0.871</v>
      </c>
      <c r="I10" s="63">
        <f t="shared" si="4"/>
        <v>0.7742222222222221</v>
      </c>
      <c r="J10" s="63">
        <f t="shared" si="5"/>
        <v>0.871</v>
      </c>
      <c r="K10" s="63"/>
      <c r="L10" s="62">
        <f t="shared" si="6"/>
        <v>0.871</v>
      </c>
      <c r="M10" s="62">
        <f t="shared" si="7"/>
        <v>0.871</v>
      </c>
      <c r="N10" s="59"/>
      <c r="R10" s="2"/>
      <c r="S10" s="2"/>
      <c r="T10" s="2"/>
      <c r="U10" s="2"/>
    </row>
    <row r="11" spans="1:25" ht="11.25">
      <c r="A11" s="60"/>
      <c r="B11" s="65"/>
      <c r="C11" s="66"/>
      <c r="D11" s="65"/>
      <c r="E11" s="65"/>
      <c r="F11" s="65"/>
      <c r="G11" s="67"/>
      <c r="H11" s="67"/>
      <c r="I11" s="67"/>
      <c r="J11" s="67"/>
      <c r="K11" s="67"/>
      <c r="L11" s="82" t="s">
        <v>56</v>
      </c>
      <c r="M11" s="68"/>
      <c r="N11" s="69"/>
      <c r="O11" s="70"/>
      <c r="P11" s="70"/>
      <c r="Q11" s="71"/>
      <c r="R11" s="37"/>
      <c r="S11" s="37"/>
      <c r="T11" s="37"/>
      <c r="U11" s="2"/>
      <c r="Y11" s="82" t="s">
        <v>57</v>
      </c>
    </row>
    <row r="12" spans="1:29" ht="11.25">
      <c r="A12" s="51" t="s">
        <v>5</v>
      </c>
      <c r="B12" s="48" t="s">
        <v>34</v>
      </c>
      <c r="C12" s="48" t="s">
        <v>39</v>
      </c>
      <c r="D12" s="48" t="s">
        <v>37</v>
      </c>
      <c r="E12" s="48"/>
      <c r="F12" s="48"/>
      <c r="G12" s="48" t="s">
        <v>38</v>
      </c>
      <c r="H12" s="48"/>
      <c r="I12" s="48"/>
      <c r="J12" s="48"/>
      <c r="K12" s="48"/>
      <c r="L12" s="48" t="s">
        <v>40</v>
      </c>
      <c r="M12" s="48" t="s">
        <v>35</v>
      </c>
      <c r="N12" s="48" t="s">
        <v>36</v>
      </c>
      <c r="O12" s="48" t="s">
        <v>41</v>
      </c>
      <c r="P12" s="48" t="s">
        <v>52</v>
      </c>
      <c r="Q12" s="48" t="s">
        <v>34</v>
      </c>
      <c r="R12" s="48"/>
      <c r="S12" s="48"/>
      <c r="T12" s="48"/>
      <c r="U12" s="49"/>
      <c r="V12" s="50" t="s">
        <v>39</v>
      </c>
      <c r="W12" s="50" t="s">
        <v>37</v>
      </c>
      <c r="X12" s="50" t="s">
        <v>38</v>
      </c>
      <c r="Y12" s="50" t="s">
        <v>40</v>
      </c>
      <c r="Z12" s="50" t="s">
        <v>35</v>
      </c>
      <c r="AA12" s="50" t="s">
        <v>36</v>
      </c>
      <c r="AB12" s="50" t="s">
        <v>41</v>
      </c>
      <c r="AC12" s="50" t="s">
        <v>52</v>
      </c>
    </row>
    <row r="13" spans="1:29" ht="11.25">
      <c r="A13" s="51" t="str">
        <f aca="true" t="shared" si="8" ref="A13:A18">A21</f>
        <v>Mirabelli</v>
      </c>
      <c r="B13" s="52">
        <f aca="true" t="shared" si="9" ref="B13:B18">P29</f>
        <v>30.864197530864203</v>
      </c>
      <c r="C13" s="44" t="e">
        <f aca="true" t="shared" si="10" ref="C13:C18">P37</f>
        <v>#DIV/0!</v>
      </c>
      <c r="D13" s="44">
        <f aca="true" t="shared" si="11" ref="D13:D18">P45</f>
        <v>0</v>
      </c>
      <c r="E13" s="44"/>
      <c r="F13" s="44"/>
      <c r="G13" s="44">
        <f aca="true" t="shared" si="12" ref="G13:G18">P53</f>
        <v>0</v>
      </c>
      <c r="H13" s="44"/>
      <c r="I13" s="44"/>
      <c r="J13" s="44"/>
      <c r="K13" s="44"/>
      <c r="L13" s="44">
        <f aca="true" t="shared" si="13" ref="L13:L18">P61</f>
        <v>0</v>
      </c>
      <c r="M13" s="44">
        <f aca="true" t="shared" si="14" ref="M13:M18">P69</f>
        <v>0</v>
      </c>
      <c r="N13" s="44">
        <f aca="true" t="shared" si="15" ref="N13:N18">P77</f>
        <v>0</v>
      </c>
      <c r="O13" s="44">
        <f aca="true" t="shared" si="16" ref="O13:O18">P85</f>
        <v>0</v>
      </c>
      <c r="P13" s="44">
        <f aca="true" t="shared" si="17" ref="P13:P18">P93</f>
        <v>0</v>
      </c>
      <c r="Q13" s="44">
        <f aca="true" t="shared" si="18" ref="Q13:Q18">O29</f>
        <v>30.864197530864203</v>
      </c>
      <c r="R13" s="44"/>
      <c r="S13" s="44"/>
      <c r="T13" s="45"/>
      <c r="U13" s="46"/>
      <c r="V13" s="53" t="e">
        <f aca="true" t="shared" si="19" ref="V13:V18">O37</f>
        <v>#DIV/0!</v>
      </c>
      <c r="W13" s="53">
        <f aca="true" t="shared" si="20" ref="W13:W18">O45</f>
        <v>0</v>
      </c>
      <c r="X13" s="53">
        <f aca="true" t="shared" si="21" ref="X13:X18">O53</f>
        <v>0</v>
      </c>
      <c r="Y13" s="53">
        <f aca="true" t="shared" si="22" ref="Y13:Y18">O61</f>
        <v>0</v>
      </c>
      <c r="Z13" s="53">
        <f aca="true" t="shared" si="23" ref="Z13:Z18">O69</f>
        <v>0</v>
      </c>
      <c r="AA13" s="53">
        <f aca="true" t="shared" si="24" ref="AA13:AA18">O77</f>
        <v>0</v>
      </c>
      <c r="AB13" s="53">
        <f aca="true" t="shared" si="25" ref="AB13:AB18">O85</f>
        <v>0</v>
      </c>
      <c r="AC13" s="53">
        <f aca="true" t="shared" si="26" ref="AC13:AC18">O93</f>
        <v>0</v>
      </c>
    </row>
    <row r="14" spans="1:29" ht="11.25">
      <c r="A14" s="51" t="str">
        <f t="shared" si="8"/>
        <v>Cora</v>
      </c>
      <c r="B14" s="52">
        <f t="shared" si="9"/>
        <v>0</v>
      </c>
      <c r="C14" s="44" t="e">
        <f t="shared" si="10"/>
        <v>#DIV/0!</v>
      </c>
      <c r="D14" s="44">
        <f t="shared" si="11"/>
        <v>3.7037037037036953</v>
      </c>
      <c r="E14" s="44"/>
      <c r="F14" s="44"/>
      <c r="G14" s="44">
        <f t="shared" si="12"/>
        <v>3.7037037037036953</v>
      </c>
      <c r="H14" s="44"/>
      <c r="I14" s="44"/>
      <c r="J14" s="44"/>
      <c r="K14" s="44"/>
      <c r="L14" s="44">
        <f t="shared" si="13"/>
        <v>8.839506172839535</v>
      </c>
      <c r="M14" s="44">
        <f t="shared" si="14"/>
        <v>0</v>
      </c>
      <c r="N14" s="44">
        <f t="shared" si="15"/>
        <v>0</v>
      </c>
      <c r="O14" s="44">
        <f t="shared" si="16"/>
        <v>0</v>
      </c>
      <c r="P14" s="44">
        <f t="shared" si="17"/>
        <v>0</v>
      </c>
      <c r="Q14" s="44">
        <f t="shared" si="18"/>
        <v>0</v>
      </c>
      <c r="R14" s="44"/>
      <c r="S14" s="44"/>
      <c r="T14" s="45"/>
      <c r="U14" s="46"/>
      <c r="V14" s="53" t="e">
        <f t="shared" si="19"/>
        <v>#DIV/0!</v>
      </c>
      <c r="W14" s="53">
        <f t="shared" si="20"/>
        <v>9.259259259259252</v>
      </c>
      <c r="X14" s="53">
        <f t="shared" si="21"/>
        <v>9.259259259259252</v>
      </c>
      <c r="Y14" s="53">
        <f t="shared" si="22"/>
        <v>14.098765432098787</v>
      </c>
      <c r="Z14" s="53">
        <f t="shared" si="23"/>
        <v>0</v>
      </c>
      <c r="AA14" s="53">
        <f t="shared" si="24"/>
        <v>0</v>
      </c>
      <c r="AB14" s="53">
        <f t="shared" si="25"/>
        <v>0</v>
      </c>
      <c r="AC14" s="53">
        <f t="shared" si="26"/>
        <v>0</v>
      </c>
    </row>
    <row r="15" spans="1:29" ht="11.25">
      <c r="A15" s="51" t="str">
        <f t="shared" si="8"/>
        <v>Crisp</v>
      </c>
      <c r="B15" s="52">
        <f t="shared" si="9"/>
        <v>0</v>
      </c>
      <c r="C15" s="44" t="e">
        <f t="shared" si="10"/>
        <v>#DIV/0!</v>
      </c>
      <c r="D15" s="44">
        <f t="shared" si="11"/>
        <v>0</v>
      </c>
      <c r="E15" s="42"/>
      <c r="F15" s="42"/>
      <c r="G15" s="44">
        <f t="shared" si="12"/>
        <v>0</v>
      </c>
      <c r="H15" s="42"/>
      <c r="I15" s="42"/>
      <c r="J15" s="42"/>
      <c r="K15" s="42"/>
      <c r="L15" s="44">
        <f t="shared" si="13"/>
        <v>0</v>
      </c>
      <c r="M15" s="44">
        <f t="shared" si="14"/>
        <v>14.564102564102564</v>
      </c>
      <c r="N15" s="44">
        <f t="shared" si="15"/>
        <v>9.599636328720434</v>
      </c>
      <c r="O15" s="44">
        <f t="shared" si="16"/>
        <v>0</v>
      </c>
      <c r="P15" s="44">
        <f t="shared" si="17"/>
        <v>6.958640882234341</v>
      </c>
      <c r="Q15" s="44">
        <f t="shared" si="18"/>
        <v>0</v>
      </c>
      <c r="R15" s="42"/>
      <c r="S15" s="42"/>
      <c r="T15" s="47"/>
      <c r="U15" s="46"/>
      <c r="V15" s="53" t="e">
        <f t="shared" si="19"/>
        <v>#DIV/0!</v>
      </c>
      <c r="W15" s="53">
        <f t="shared" si="20"/>
        <v>0</v>
      </c>
      <c r="X15" s="53">
        <f t="shared" si="21"/>
        <v>0</v>
      </c>
      <c r="Y15" s="53">
        <f t="shared" si="22"/>
        <v>0</v>
      </c>
      <c r="Z15" s="53">
        <f t="shared" si="23"/>
        <v>17.71794871794872</v>
      </c>
      <c r="AA15" s="53">
        <f t="shared" si="24"/>
        <v>9.599636328720434</v>
      </c>
      <c r="AB15" s="53">
        <f t="shared" si="25"/>
        <v>0</v>
      </c>
      <c r="AC15" s="53">
        <f t="shared" si="26"/>
        <v>0</v>
      </c>
    </row>
    <row r="16" spans="1:29" ht="11.25">
      <c r="A16" s="51" t="str">
        <f t="shared" si="8"/>
        <v>Kielty</v>
      </c>
      <c r="B16" s="52">
        <f t="shared" si="9"/>
        <v>0</v>
      </c>
      <c r="C16" s="44" t="e">
        <f t="shared" si="10"/>
        <v>#DIV/0!</v>
      </c>
      <c r="D16" s="44">
        <f t="shared" si="11"/>
        <v>0</v>
      </c>
      <c r="E16" s="42"/>
      <c r="F16" s="42"/>
      <c r="G16" s="44">
        <f t="shared" si="12"/>
        <v>0</v>
      </c>
      <c r="H16" s="42"/>
      <c r="I16" s="42"/>
      <c r="J16" s="42"/>
      <c r="K16" s="42"/>
      <c r="L16" s="44">
        <f t="shared" si="13"/>
        <v>0</v>
      </c>
      <c r="M16" s="44">
        <f t="shared" si="14"/>
        <v>6.472934472934473</v>
      </c>
      <c r="N16" s="44">
        <f t="shared" si="15"/>
        <v>3.3003636712795723</v>
      </c>
      <c r="O16" s="44">
        <f t="shared" si="16"/>
        <v>30.666666666666657</v>
      </c>
      <c r="P16" s="44">
        <f t="shared" si="17"/>
        <v>4.152470228876773</v>
      </c>
      <c r="Q16" s="44">
        <f t="shared" si="18"/>
        <v>0</v>
      </c>
      <c r="R16" s="42"/>
      <c r="S16" s="42"/>
      <c r="T16" s="47"/>
      <c r="U16" s="46"/>
      <c r="V16" s="53" t="e">
        <f t="shared" si="19"/>
        <v>#DIV/0!</v>
      </c>
      <c r="W16" s="53">
        <f t="shared" si="20"/>
        <v>0</v>
      </c>
      <c r="X16" s="53">
        <f t="shared" si="21"/>
        <v>0</v>
      </c>
      <c r="Y16" s="53">
        <f t="shared" si="22"/>
        <v>0</v>
      </c>
      <c r="Z16" s="53">
        <f t="shared" si="23"/>
        <v>7.874643874643876</v>
      </c>
      <c r="AA16" s="53">
        <f t="shared" si="24"/>
        <v>3.3003636712795723</v>
      </c>
      <c r="AB16" s="53">
        <f t="shared" si="25"/>
        <v>30.666666666666657</v>
      </c>
      <c r="AC16" s="53">
        <f t="shared" si="26"/>
        <v>0</v>
      </c>
    </row>
    <row r="17" spans="1:29" ht="11.25">
      <c r="A17" s="51" t="str">
        <f t="shared" si="8"/>
        <v>None</v>
      </c>
      <c r="B17" s="52">
        <f t="shared" si="9"/>
        <v>0</v>
      </c>
      <c r="C17" s="44" t="e">
        <f t="shared" si="10"/>
        <v>#DIV/0!</v>
      </c>
      <c r="D17" s="44">
        <f t="shared" si="11"/>
        <v>0</v>
      </c>
      <c r="E17" s="42"/>
      <c r="F17" s="42"/>
      <c r="G17" s="44">
        <f t="shared" si="12"/>
        <v>0</v>
      </c>
      <c r="H17" s="42"/>
      <c r="I17" s="42"/>
      <c r="J17" s="42"/>
      <c r="K17" s="42"/>
      <c r="L17" s="44">
        <f t="shared" si="13"/>
        <v>0</v>
      </c>
      <c r="M17" s="44">
        <f t="shared" si="14"/>
        <v>0</v>
      </c>
      <c r="N17" s="44">
        <f t="shared" si="15"/>
        <v>0</v>
      </c>
      <c r="O17" s="44">
        <f t="shared" si="16"/>
        <v>0</v>
      </c>
      <c r="P17" s="44">
        <f t="shared" si="17"/>
        <v>0</v>
      </c>
      <c r="Q17" s="44">
        <f t="shared" si="18"/>
        <v>0</v>
      </c>
      <c r="R17" s="42"/>
      <c r="S17" s="42"/>
      <c r="T17" s="47"/>
      <c r="U17" s="46"/>
      <c r="V17" s="53" t="e">
        <f t="shared" si="19"/>
        <v>#DIV/0!</v>
      </c>
      <c r="W17" s="53">
        <f t="shared" si="20"/>
        <v>0</v>
      </c>
      <c r="X17" s="53">
        <f t="shared" si="21"/>
        <v>0</v>
      </c>
      <c r="Y17" s="53">
        <f t="shared" si="22"/>
        <v>0</v>
      </c>
      <c r="Z17" s="53">
        <f t="shared" si="23"/>
        <v>0</v>
      </c>
      <c r="AA17" s="53">
        <f t="shared" si="24"/>
        <v>0</v>
      </c>
      <c r="AB17" s="53">
        <f t="shared" si="25"/>
        <v>0</v>
      </c>
      <c r="AC17" s="53">
        <f t="shared" si="26"/>
        <v>0</v>
      </c>
    </row>
    <row r="18" spans="1:29" ht="11.25">
      <c r="A18" s="51" t="str">
        <f t="shared" si="8"/>
        <v>None</v>
      </c>
      <c r="B18" s="52">
        <f t="shared" si="9"/>
        <v>0</v>
      </c>
      <c r="C18" s="44" t="e">
        <f t="shared" si="10"/>
        <v>#DIV/0!</v>
      </c>
      <c r="D18" s="44">
        <f t="shared" si="11"/>
        <v>0</v>
      </c>
      <c r="E18" s="42"/>
      <c r="F18" s="42"/>
      <c r="G18" s="44">
        <f t="shared" si="12"/>
        <v>0</v>
      </c>
      <c r="H18" s="42"/>
      <c r="I18" s="42"/>
      <c r="J18" s="42"/>
      <c r="K18" s="42"/>
      <c r="L18" s="44">
        <f t="shared" si="13"/>
        <v>0</v>
      </c>
      <c r="M18" s="44">
        <f t="shared" si="14"/>
        <v>0</v>
      </c>
      <c r="N18" s="44">
        <f t="shared" si="15"/>
        <v>0</v>
      </c>
      <c r="O18" s="44">
        <f t="shared" si="16"/>
        <v>0</v>
      </c>
      <c r="P18" s="44">
        <f t="shared" si="17"/>
        <v>0</v>
      </c>
      <c r="Q18" s="44">
        <f t="shared" si="18"/>
        <v>0</v>
      </c>
      <c r="R18" s="42"/>
      <c r="S18" s="42"/>
      <c r="T18" s="47"/>
      <c r="U18" s="46"/>
      <c r="V18" s="53" t="e">
        <f t="shared" si="19"/>
        <v>#DIV/0!</v>
      </c>
      <c r="W18" s="53">
        <f t="shared" si="20"/>
        <v>0</v>
      </c>
      <c r="X18" s="53">
        <f t="shared" si="21"/>
        <v>0</v>
      </c>
      <c r="Y18" s="53">
        <f t="shared" si="22"/>
        <v>0</v>
      </c>
      <c r="Z18" s="53">
        <f t="shared" si="23"/>
        <v>0</v>
      </c>
      <c r="AA18" s="53">
        <f t="shared" si="24"/>
        <v>0</v>
      </c>
      <c r="AB18" s="53">
        <f t="shared" si="25"/>
        <v>0</v>
      </c>
      <c r="AC18" s="53">
        <f t="shared" si="26"/>
        <v>0</v>
      </c>
    </row>
    <row r="19" spans="1:29" ht="11.25">
      <c r="A19" s="74"/>
      <c r="B19" s="75"/>
      <c r="C19" s="76"/>
      <c r="D19" s="76"/>
      <c r="E19" s="77"/>
      <c r="F19" s="77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7"/>
      <c r="S19" s="77"/>
      <c r="T19" s="78"/>
      <c r="U19" s="72"/>
      <c r="V19" s="73"/>
      <c r="W19" s="73"/>
      <c r="X19" s="73"/>
      <c r="Y19" s="73"/>
      <c r="Z19" s="73"/>
      <c r="AA19" s="73"/>
      <c r="AB19" s="73"/>
      <c r="AC19" s="73"/>
    </row>
    <row r="20" spans="1:22" ht="11.25">
      <c r="A20" s="23" t="s">
        <v>5</v>
      </c>
      <c r="B20" s="38" t="s">
        <v>6</v>
      </c>
      <c r="C20" s="39" t="s">
        <v>34</v>
      </c>
      <c r="D20" s="39" t="s">
        <v>39</v>
      </c>
      <c r="E20" s="39"/>
      <c r="F20" s="39"/>
      <c r="G20" s="39" t="s">
        <v>37</v>
      </c>
      <c r="H20" s="39" t="s">
        <v>39</v>
      </c>
      <c r="I20" s="39"/>
      <c r="J20" s="39"/>
      <c r="K20" s="39" t="s">
        <v>37</v>
      </c>
      <c r="L20" s="39" t="s">
        <v>38</v>
      </c>
      <c r="M20" s="39" t="s">
        <v>40</v>
      </c>
      <c r="N20" s="39" t="s">
        <v>35</v>
      </c>
      <c r="O20" s="39" t="s">
        <v>36</v>
      </c>
      <c r="P20" s="39" t="s">
        <v>41</v>
      </c>
      <c r="Q20" s="39" t="s">
        <v>51</v>
      </c>
      <c r="R20" s="40"/>
      <c r="S20" s="41"/>
      <c r="T20" s="40"/>
      <c r="U20" s="7"/>
      <c r="V20" s="39" t="s">
        <v>61</v>
      </c>
    </row>
    <row r="21" spans="1:22" ht="11.25">
      <c r="A21" s="22" t="s">
        <v>90</v>
      </c>
      <c r="B21" s="22" t="s">
        <v>7</v>
      </c>
      <c r="C21" s="31">
        <v>2</v>
      </c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16">
        <v>4</v>
      </c>
      <c r="R21" s="3"/>
      <c r="S21" s="5"/>
      <c r="T21" s="20"/>
      <c r="U21" s="20"/>
      <c r="V21" s="16" t="s">
        <v>60</v>
      </c>
    </row>
    <row r="22" spans="1:22" ht="11.25">
      <c r="A22" s="22" t="s">
        <v>91</v>
      </c>
      <c r="B22" s="22" t="s">
        <v>8</v>
      </c>
      <c r="C22" s="31"/>
      <c r="D22" s="31"/>
      <c r="E22" s="31"/>
      <c r="F22" s="31"/>
      <c r="G22" s="31">
        <v>4</v>
      </c>
      <c r="H22" s="31"/>
      <c r="I22" s="31"/>
      <c r="J22" s="31"/>
      <c r="K22" s="32"/>
      <c r="L22" s="32">
        <v>3</v>
      </c>
      <c r="M22" s="32">
        <v>3</v>
      </c>
      <c r="N22" s="32"/>
      <c r="O22" s="32"/>
      <c r="P22" s="32"/>
      <c r="Q22" s="16">
        <v>3.4</v>
      </c>
      <c r="R22" s="3"/>
      <c r="S22" s="5"/>
      <c r="T22" s="20"/>
      <c r="U22" s="20"/>
      <c r="V22" s="16" t="s">
        <v>94</v>
      </c>
    </row>
    <row r="23" spans="1:22" ht="11.25">
      <c r="A23" s="19" t="s">
        <v>92</v>
      </c>
      <c r="B23" s="19" t="s">
        <v>6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>
        <v>4</v>
      </c>
      <c r="O23" s="34">
        <v>4</v>
      </c>
      <c r="P23" s="34">
        <v>0</v>
      </c>
      <c r="Q23" s="18">
        <v>4.8</v>
      </c>
      <c r="R23" s="3"/>
      <c r="S23" s="5"/>
      <c r="T23" s="20"/>
      <c r="U23" s="20"/>
      <c r="V23" s="18" t="s">
        <v>95</v>
      </c>
    </row>
    <row r="24" spans="1:22" ht="11.25">
      <c r="A24" s="19" t="s">
        <v>93</v>
      </c>
      <c r="B24" s="19" t="s">
        <v>7</v>
      </c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>
        <v>2</v>
      </c>
      <c r="O24" s="34">
        <v>1</v>
      </c>
      <c r="P24" s="34">
        <v>4</v>
      </c>
      <c r="Q24" s="18">
        <v>4.2</v>
      </c>
      <c r="R24" s="3"/>
      <c r="S24" s="5"/>
      <c r="T24" s="20"/>
      <c r="U24" s="20"/>
      <c r="V24" s="18" t="s">
        <v>95</v>
      </c>
    </row>
    <row r="25" spans="1:22" ht="11.25">
      <c r="A25" s="19" t="s">
        <v>50</v>
      </c>
      <c r="B25" s="19"/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18"/>
      <c r="R25" s="3"/>
      <c r="S25" s="5"/>
      <c r="T25" s="20"/>
      <c r="U25" s="20"/>
      <c r="V25" s="18" t="s">
        <v>94</v>
      </c>
    </row>
    <row r="26" spans="1:22" ht="11.25">
      <c r="A26" s="19" t="s">
        <v>50</v>
      </c>
      <c r="B26" s="19"/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18"/>
      <c r="R26" s="3"/>
      <c r="S26" s="5"/>
      <c r="T26" s="20"/>
      <c r="U26" s="20"/>
      <c r="V26" s="18" t="s">
        <v>94</v>
      </c>
    </row>
    <row r="27" spans="1:29" ht="11.25" hidden="1">
      <c r="A27" s="15"/>
      <c r="B27" s="15"/>
      <c r="C27" s="3"/>
      <c r="D27" s="15"/>
      <c r="E27" s="15"/>
      <c r="F27" s="15"/>
      <c r="G27" s="30"/>
      <c r="H27" s="30"/>
      <c r="I27" s="30"/>
      <c r="J27" s="30"/>
      <c r="K27" s="30"/>
      <c r="L27" s="3"/>
      <c r="M27" s="11"/>
      <c r="N27" s="4"/>
      <c r="O27" s="3"/>
      <c r="P27" s="3"/>
      <c r="Q27" s="5"/>
      <c r="R27" s="2"/>
      <c r="S27" s="2"/>
      <c r="T27" s="2"/>
      <c r="U27" s="2"/>
      <c r="V27" s="2"/>
      <c r="W27" s="9"/>
      <c r="X27" s="9"/>
      <c r="Y27" s="2"/>
      <c r="Z27" s="2"/>
      <c r="AA27" s="2"/>
      <c r="AB27" s="2"/>
      <c r="AC27" s="2"/>
    </row>
    <row r="28" spans="1:29" ht="11.25" hidden="1">
      <c r="A28" s="23" t="s">
        <v>34</v>
      </c>
      <c r="B28" s="23" t="s">
        <v>6</v>
      </c>
      <c r="C28" s="1" t="s">
        <v>15</v>
      </c>
      <c r="D28" s="23" t="s">
        <v>14</v>
      </c>
      <c r="E28" s="23"/>
      <c r="F28" s="23"/>
      <c r="G28" s="29"/>
      <c r="H28" s="29"/>
      <c r="I28" s="29"/>
      <c r="J28" s="29"/>
      <c r="K28" s="29"/>
      <c r="L28" s="1" t="s">
        <v>6</v>
      </c>
      <c r="M28" s="10" t="s">
        <v>17</v>
      </c>
      <c r="N28" s="6" t="s">
        <v>9</v>
      </c>
      <c r="O28" s="24" t="s">
        <v>2</v>
      </c>
      <c r="P28" s="24" t="s">
        <v>3</v>
      </c>
      <c r="Q28" s="7" t="s">
        <v>16</v>
      </c>
      <c r="R28" s="7" t="s">
        <v>10</v>
      </c>
      <c r="S28" s="8" t="s">
        <v>11</v>
      </c>
      <c r="T28" s="7" t="s">
        <v>12</v>
      </c>
      <c r="U28" s="7" t="s">
        <v>13</v>
      </c>
      <c r="V28" s="7" t="s">
        <v>16</v>
      </c>
      <c r="W28" s="7" t="s">
        <v>10</v>
      </c>
      <c r="X28" s="8" t="s">
        <v>11</v>
      </c>
      <c r="Y28" s="7" t="s">
        <v>12</v>
      </c>
      <c r="Z28" s="7" t="s">
        <v>13</v>
      </c>
      <c r="AA28" s="2"/>
      <c r="AB28" s="2"/>
      <c r="AC28" s="2"/>
    </row>
    <row r="29" spans="1:29" ht="11.25" hidden="1">
      <c r="A29" s="22" t="str">
        <f aca="true" t="shared" si="27" ref="A29:B34">A21</f>
        <v>Mirabelli</v>
      </c>
      <c r="B29" s="22" t="str">
        <f t="shared" si="27"/>
        <v>R</v>
      </c>
      <c r="C29" s="26" t="s">
        <v>7</v>
      </c>
      <c r="D29" s="36">
        <f>100-VLOOKUP(A28,$B$2:$M$10,3,FALSE)</f>
        <v>30.864197530864203</v>
      </c>
      <c r="E29" s="23"/>
      <c r="F29" s="23"/>
      <c r="G29" s="29"/>
      <c r="H29" s="29"/>
      <c r="I29" s="29"/>
      <c r="J29" s="29"/>
      <c r="K29" s="29"/>
      <c r="L29" s="35" t="str">
        <f aca="true" t="shared" si="28" ref="L29:L34">VLOOKUP($A29,$A$21:$Q$26,2,FALSE)</f>
        <v>R</v>
      </c>
      <c r="M29" s="35">
        <f aca="true" t="shared" si="29" ref="M29:M34">VLOOKUP($A29,$A$21:$Q$26,17,FALSE)</f>
        <v>4</v>
      </c>
      <c r="N29" s="17">
        <f aca="true" t="shared" si="30" ref="N29:N34">VLOOKUP($A29,$A$21:$Q$26,3,FALSE)</f>
        <v>2</v>
      </c>
      <c r="O29" s="25">
        <f aca="true" t="shared" si="31" ref="O29:O34">U29/(U$29+U$30+U$31+U$32+U$33+U$34)*$D$29</f>
        <v>30.864197530864203</v>
      </c>
      <c r="P29" s="25">
        <f aca="true" t="shared" si="32" ref="P29:P34">Z29/(Z$29+Z$30+Z$31+Z$32+Z$33+Z$34)*$D$30</f>
        <v>30.864197530864203</v>
      </c>
      <c r="Q29" s="3">
        <f aca="true" t="shared" si="33" ref="Q29:Q34">IF(L29="B",0.5,IF(L29=$C$29,0,1))</f>
        <v>0</v>
      </c>
      <c r="R29" s="3">
        <f aca="true" t="shared" si="34" ref="R29:R34">IF($N29="",0,1)</f>
        <v>1</v>
      </c>
      <c r="S29" s="5">
        <f aca="true" t="shared" si="35" ref="S29:S34">15*M29*R29</f>
        <v>60</v>
      </c>
      <c r="T29" s="20">
        <f>IF($N29&gt;0,$S29+10*$N29,0)</f>
        <v>80</v>
      </c>
      <c r="U29" s="20">
        <f aca="true" t="shared" si="36" ref="U29:U34">IF($N29&gt;0,(($T29+$Q29*25)*$R29)^2,0)</f>
        <v>6400</v>
      </c>
      <c r="V29" s="3">
        <f aca="true" t="shared" si="37" ref="V29:V34">IF(B29="B",0.5,IF(B29=$C$30,0,1))</f>
        <v>1</v>
      </c>
      <c r="W29" s="3">
        <f aca="true" t="shared" si="38" ref="W29:W34">IF($N29="",0,1)</f>
        <v>1</v>
      </c>
      <c r="X29" s="43">
        <f aca="true" t="shared" si="39" ref="X29:X34">S29</f>
        <v>60</v>
      </c>
      <c r="Y29" s="20">
        <f>IF($N29&gt;0,$S29+10*$N29,0)</f>
        <v>80</v>
      </c>
      <c r="Z29" s="20">
        <f>IF($N29&gt;0,(($T29+$Q29*25)*$R29)^2,0)</f>
        <v>6400</v>
      </c>
      <c r="AA29" s="2"/>
      <c r="AB29" s="2"/>
      <c r="AC29" s="2"/>
    </row>
    <row r="30" spans="1:29" ht="11.25" hidden="1">
      <c r="A30" s="22" t="str">
        <f t="shared" si="27"/>
        <v>Cora</v>
      </c>
      <c r="B30" s="22" t="str">
        <f t="shared" si="27"/>
        <v>L</v>
      </c>
      <c r="C30" s="26" t="s">
        <v>8</v>
      </c>
      <c r="D30" s="36">
        <f>100-VLOOKUP(A28,$B$2:$M$10,3,FALSE)</f>
        <v>30.864197530864203</v>
      </c>
      <c r="E30" s="23"/>
      <c r="F30" s="23"/>
      <c r="G30" s="29"/>
      <c r="H30" s="29"/>
      <c r="I30" s="29"/>
      <c r="J30" s="29"/>
      <c r="K30" s="29"/>
      <c r="L30" s="35" t="str">
        <f t="shared" si="28"/>
        <v>L</v>
      </c>
      <c r="M30" s="35">
        <f t="shared" si="29"/>
        <v>3.4</v>
      </c>
      <c r="N30" s="17">
        <f t="shared" si="30"/>
        <v>0</v>
      </c>
      <c r="O30" s="25">
        <f t="shared" si="31"/>
        <v>0</v>
      </c>
      <c r="P30" s="25">
        <f t="shared" si="32"/>
        <v>0</v>
      </c>
      <c r="Q30" s="3">
        <f t="shared" si="33"/>
        <v>1</v>
      </c>
      <c r="R30" s="3">
        <f t="shared" si="34"/>
        <v>1</v>
      </c>
      <c r="S30" s="5">
        <f t="shared" si="35"/>
        <v>51</v>
      </c>
      <c r="T30" s="20">
        <f>IF($N30&gt;0,$S30+10*$N30,0)</f>
        <v>0</v>
      </c>
      <c r="U30" s="20">
        <f t="shared" si="36"/>
        <v>0</v>
      </c>
      <c r="V30" s="3">
        <f t="shared" si="37"/>
        <v>0</v>
      </c>
      <c r="W30" s="3">
        <f t="shared" si="38"/>
        <v>1</v>
      </c>
      <c r="X30" s="43">
        <f t="shared" si="39"/>
        <v>51</v>
      </c>
      <c r="Y30" s="20">
        <f>IF($N30&gt;0,$S30+10*$N30,0)</f>
        <v>0</v>
      </c>
      <c r="Z30" s="20">
        <f>IF($N30&gt;0,(($T30+$Q30*25)*$R30)^2,0)</f>
        <v>0</v>
      </c>
      <c r="AA30" s="2"/>
      <c r="AB30" s="2"/>
      <c r="AC30" s="2"/>
    </row>
    <row r="31" spans="1:29" ht="11.25" hidden="1">
      <c r="A31" s="22" t="str">
        <f t="shared" si="27"/>
        <v>Crisp</v>
      </c>
      <c r="B31" s="22" t="str">
        <f t="shared" si="27"/>
        <v>B</v>
      </c>
      <c r="C31" s="13"/>
      <c r="D31" s="19"/>
      <c r="E31" s="15"/>
      <c r="F31" s="15"/>
      <c r="G31" s="30"/>
      <c r="H31" s="30"/>
      <c r="I31" s="30"/>
      <c r="J31" s="30"/>
      <c r="K31" s="30"/>
      <c r="L31" s="35" t="str">
        <f t="shared" si="28"/>
        <v>B</v>
      </c>
      <c r="M31" s="35">
        <f t="shared" si="29"/>
        <v>4.8</v>
      </c>
      <c r="N31" s="17">
        <f t="shared" si="30"/>
        <v>0</v>
      </c>
      <c r="O31" s="25">
        <f t="shared" si="31"/>
        <v>0</v>
      </c>
      <c r="P31" s="25">
        <f t="shared" si="32"/>
        <v>0</v>
      </c>
      <c r="Q31" s="3">
        <f t="shared" si="33"/>
        <v>0.5</v>
      </c>
      <c r="R31" s="3">
        <f t="shared" si="34"/>
        <v>1</v>
      </c>
      <c r="S31" s="5">
        <f t="shared" si="35"/>
        <v>72</v>
      </c>
      <c r="T31" s="20">
        <f>IF($N31&gt;0,$S31+10*$N31,0)</f>
        <v>0</v>
      </c>
      <c r="U31" s="20">
        <f t="shared" si="36"/>
        <v>0</v>
      </c>
      <c r="V31" s="3">
        <f t="shared" si="37"/>
        <v>0.5</v>
      </c>
      <c r="W31" s="3">
        <f t="shared" si="38"/>
        <v>1</v>
      </c>
      <c r="X31" s="43">
        <f t="shared" si="39"/>
        <v>72</v>
      </c>
      <c r="Y31" s="20">
        <f>IF($N31&gt;0,$S31+10*$N31,0)</f>
        <v>0</v>
      </c>
      <c r="Z31" s="20">
        <f>IF($N31&gt;0,(($T31+$Q31*25)*$R31)^2,0)</f>
        <v>0</v>
      </c>
      <c r="AA31" s="2"/>
      <c r="AB31" s="2"/>
      <c r="AC31" s="2"/>
    </row>
    <row r="32" spans="1:29" ht="11.25" hidden="1">
      <c r="A32" s="22" t="str">
        <f t="shared" si="27"/>
        <v>Kielty</v>
      </c>
      <c r="B32" s="22" t="str">
        <f t="shared" si="27"/>
        <v>R</v>
      </c>
      <c r="C32" s="13"/>
      <c r="D32" s="19"/>
      <c r="E32" s="15"/>
      <c r="F32" s="15"/>
      <c r="G32" s="30"/>
      <c r="H32" s="30"/>
      <c r="I32" s="30"/>
      <c r="J32" s="30"/>
      <c r="K32" s="30"/>
      <c r="L32" s="35" t="str">
        <f t="shared" si="28"/>
        <v>R</v>
      </c>
      <c r="M32" s="35">
        <f t="shared" si="29"/>
        <v>4.2</v>
      </c>
      <c r="N32" s="17">
        <f t="shared" si="30"/>
        <v>0</v>
      </c>
      <c r="O32" s="25">
        <f t="shared" si="31"/>
        <v>0</v>
      </c>
      <c r="P32" s="25">
        <f t="shared" si="32"/>
        <v>0</v>
      </c>
      <c r="Q32" s="3">
        <f t="shared" si="33"/>
        <v>0</v>
      </c>
      <c r="R32" s="3">
        <f t="shared" si="34"/>
        <v>1</v>
      </c>
      <c r="S32" s="5">
        <f t="shared" si="35"/>
        <v>63</v>
      </c>
      <c r="T32" s="20">
        <f>IF($N32&gt;0,$S32+10*$N32,0)</f>
        <v>0</v>
      </c>
      <c r="U32" s="20">
        <f t="shared" si="36"/>
        <v>0</v>
      </c>
      <c r="V32" s="3">
        <f t="shared" si="37"/>
        <v>1</v>
      </c>
      <c r="W32" s="3">
        <f t="shared" si="38"/>
        <v>1</v>
      </c>
      <c r="X32" s="43">
        <f t="shared" si="39"/>
        <v>63</v>
      </c>
      <c r="Y32" s="20">
        <f>IF($N32&gt;0,$S32+10*$N32,0)</f>
        <v>0</v>
      </c>
      <c r="Z32" s="20">
        <f>IF($N32&gt;0,(($T32+$Q32*25)*$R32)^2,0)</f>
        <v>0</v>
      </c>
      <c r="AA32" s="2"/>
      <c r="AB32" s="2"/>
      <c r="AC32" s="2"/>
    </row>
    <row r="33" spans="1:29" ht="11.25" hidden="1">
      <c r="A33" s="22" t="str">
        <f t="shared" si="27"/>
        <v>None</v>
      </c>
      <c r="B33" s="22">
        <f t="shared" si="27"/>
        <v>0</v>
      </c>
      <c r="C33" s="13"/>
      <c r="D33" s="19"/>
      <c r="E33" s="15"/>
      <c r="F33" s="15"/>
      <c r="G33" s="30"/>
      <c r="H33" s="30"/>
      <c r="I33" s="30"/>
      <c r="J33" s="30"/>
      <c r="K33" s="30"/>
      <c r="L33" s="35">
        <f t="shared" si="28"/>
        <v>0</v>
      </c>
      <c r="M33" s="35">
        <f t="shared" si="29"/>
        <v>0</v>
      </c>
      <c r="N33" s="17">
        <f t="shared" si="30"/>
        <v>0</v>
      </c>
      <c r="O33" s="25">
        <f t="shared" si="31"/>
        <v>0</v>
      </c>
      <c r="P33" s="25">
        <f t="shared" si="32"/>
        <v>0</v>
      </c>
      <c r="Q33" s="3">
        <f t="shared" si="33"/>
        <v>1</v>
      </c>
      <c r="R33" s="3">
        <f t="shared" si="34"/>
        <v>1</v>
      </c>
      <c r="S33" s="5">
        <f t="shared" si="35"/>
        <v>0</v>
      </c>
      <c r="T33" s="20">
        <f>IF($N33&gt;0,$S33+10*$N33,0)</f>
        <v>0</v>
      </c>
      <c r="U33" s="20">
        <f t="shared" si="36"/>
        <v>0</v>
      </c>
      <c r="V33" s="3">
        <f t="shared" si="37"/>
        <v>1</v>
      </c>
      <c r="W33" s="3">
        <f t="shared" si="38"/>
        <v>1</v>
      </c>
      <c r="X33" s="43">
        <f t="shared" si="39"/>
        <v>0</v>
      </c>
      <c r="Y33" s="20">
        <f>IF($N33&gt;0,$S33+10*$N33,0)</f>
        <v>0</v>
      </c>
      <c r="Z33" s="20">
        <f>IF($N33&gt;0,(($T33+$Q33*25)*$R33)^2,0)</f>
        <v>0</v>
      </c>
      <c r="AA33" s="2"/>
      <c r="AB33" s="2"/>
      <c r="AC33" s="2"/>
    </row>
    <row r="34" spans="1:29" ht="11.25" hidden="1">
      <c r="A34" s="22" t="str">
        <f t="shared" si="27"/>
        <v>None</v>
      </c>
      <c r="B34" s="22">
        <f t="shared" si="27"/>
        <v>0</v>
      </c>
      <c r="C34" s="13"/>
      <c r="D34" s="19"/>
      <c r="E34" s="15"/>
      <c r="F34" s="15"/>
      <c r="G34" s="30"/>
      <c r="H34" s="30"/>
      <c r="I34" s="30"/>
      <c r="J34" s="30"/>
      <c r="K34" s="30"/>
      <c r="L34" s="35">
        <f t="shared" si="28"/>
        <v>0</v>
      </c>
      <c r="M34" s="35">
        <f t="shared" si="29"/>
        <v>0</v>
      </c>
      <c r="N34" s="17">
        <f t="shared" si="30"/>
        <v>0</v>
      </c>
      <c r="O34" s="25">
        <f t="shared" si="31"/>
        <v>0</v>
      </c>
      <c r="P34" s="25">
        <f t="shared" si="32"/>
        <v>0</v>
      </c>
      <c r="Q34" s="3">
        <f t="shared" si="33"/>
        <v>1</v>
      </c>
      <c r="R34" s="3">
        <f t="shared" si="34"/>
        <v>1</v>
      </c>
      <c r="S34" s="5">
        <f t="shared" si="35"/>
        <v>0</v>
      </c>
      <c r="T34" s="20">
        <f>IF(N34&gt;0,S34+10*N34,0)</f>
        <v>0</v>
      </c>
      <c r="U34" s="20">
        <f t="shared" si="36"/>
        <v>0</v>
      </c>
      <c r="V34" s="3">
        <f t="shared" si="37"/>
        <v>1</v>
      </c>
      <c r="W34" s="3">
        <f t="shared" si="38"/>
        <v>1</v>
      </c>
      <c r="X34" s="43">
        <f t="shared" si="39"/>
        <v>0</v>
      </c>
      <c r="Y34" s="20">
        <f>IF(S34&gt;0,X34+10*S34,0)</f>
        <v>0</v>
      </c>
      <c r="Z34" s="20">
        <f>IF(S34&gt;0,((Y34+V34*25)*W34)^2,0)</f>
        <v>0</v>
      </c>
      <c r="AA34" s="2"/>
      <c r="AB34" s="2"/>
      <c r="AC34" s="2"/>
    </row>
    <row r="35" spans="1:29" ht="11.25" hidden="1">
      <c r="A35" s="2"/>
      <c r="B35" s="21"/>
      <c r="C35" s="2"/>
      <c r="D35" s="21"/>
      <c r="E35" s="21"/>
      <c r="F35" s="21"/>
      <c r="G35" s="27"/>
      <c r="H35" s="27"/>
      <c r="I35" s="27"/>
      <c r="J35" s="27"/>
      <c r="K35" s="27"/>
      <c r="L35" s="2"/>
      <c r="M35" s="9"/>
      <c r="N35" s="4"/>
      <c r="O35" s="3"/>
      <c r="P35" s="3"/>
      <c r="Q35" s="5"/>
      <c r="R35" s="2"/>
      <c r="S35" s="2"/>
      <c r="T35" s="2"/>
      <c r="U35" s="2"/>
      <c r="V35" s="2"/>
      <c r="W35" s="9"/>
      <c r="X35" s="9"/>
      <c r="Y35" s="2"/>
      <c r="Z35" s="2"/>
      <c r="AA35" s="2"/>
      <c r="AB35" s="2"/>
      <c r="AC35" s="2"/>
    </row>
    <row r="36" spans="1:29" ht="11.25" hidden="1">
      <c r="A36" s="23" t="s">
        <v>39</v>
      </c>
      <c r="B36" s="23" t="s">
        <v>6</v>
      </c>
      <c r="C36" s="1" t="s">
        <v>15</v>
      </c>
      <c r="D36" s="23" t="s">
        <v>14</v>
      </c>
      <c r="E36" s="23"/>
      <c r="F36" s="23"/>
      <c r="G36" s="29"/>
      <c r="H36" s="29"/>
      <c r="I36" s="29"/>
      <c r="J36" s="29"/>
      <c r="K36" s="29"/>
      <c r="L36" s="1" t="s">
        <v>6</v>
      </c>
      <c r="M36" s="10" t="s">
        <v>17</v>
      </c>
      <c r="N36" s="6" t="s">
        <v>9</v>
      </c>
      <c r="O36" s="24" t="s">
        <v>2</v>
      </c>
      <c r="P36" s="24" t="s">
        <v>3</v>
      </c>
      <c r="Q36" s="7" t="s">
        <v>16</v>
      </c>
      <c r="R36" s="7" t="s">
        <v>10</v>
      </c>
      <c r="S36" s="8" t="s">
        <v>11</v>
      </c>
      <c r="T36" s="7" t="s">
        <v>12</v>
      </c>
      <c r="U36" s="7" t="s">
        <v>13</v>
      </c>
      <c r="V36" s="7" t="s">
        <v>16</v>
      </c>
      <c r="W36" s="7" t="s">
        <v>10</v>
      </c>
      <c r="X36" s="8" t="s">
        <v>11</v>
      </c>
      <c r="Y36" s="7" t="s">
        <v>12</v>
      </c>
      <c r="Z36" s="7" t="s">
        <v>13</v>
      </c>
      <c r="AA36" s="2"/>
      <c r="AB36" s="2"/>
      <c r="AC36" s="2"/>
    </row>
    <row r="37" spans="1:29" ht="11.25" hidden="1">
      <c r="A37" s="22" t="str">
        <f aca="true" t="shared" si="40" ref="A37:B42">A29</f>
        <v>Mirabelli</v>
      </c>
      <c r="B37" s="22" t="str">
        <f t="shared" si="40"/>
        <v>R</v>
      </c>
      <c r="C37" s="26" t="s">
        <v>7</v>
      </c>
      <c r="D37" s="36">
        <f>100-VLOOKUP(A36,$B$2:$M$10,11,FALSE)*100</f>
        <v>18.93827160493828</v>
      </c>
      <c r="E37" s="23"/>
      <c r="F37" s="23"/>
      <c r="G37" s="29"/>
      <c r="H37" s="29"/>
      <c r="I37" s="29"/>
      <c r="J37" s="29"/>
      <c r="K37" s="29"/>
      <c r="L37" s="35" t="str">
        <f aca="true" t="shared" si="41" ref="L37:L42">VLOOKUP($A37,$A$21:$Q$26,2,FALSE)</f>
        <v>R</v>
      </c>
      <c r="M37" s="35">
        <f aca="true" t="shared" si="42" ref="M37:M42">VLOOKUP($A37,$A$21:$Q$26,17,FALSE)</f>
        <v>4</v>
      </c>
      <c r="N37" s="17">
        <f aca="true" t="shared" si="43" ref="N37:N42">VLOOKUP($A37,$A$21:$Q$26,4,FALSE)</f>
        <v>0</v>
      </c>
      <c r="O37" s="25" t="e">
        <f>U37/(U37+U38+U39+U40+U41+U42)*D37</f>
        <v>#DIV/0!</v>
      </c>
      <c r="P37" s="25" t="e">
        <f>Z37/(Z37+Z38+Z39+Z40+Z41+Z42)*D38</f>
        <v>#DIV/0!</v>
      </c>
      <c r="Q37" s="3">
        <f aca="true" t="shared" si="44" ref="Q37:Q42">IF(L37="B",0.5,IF(L37=$C$29,0,1))</f>
        <v>0</v>
      </c>
      <c r="R37" s="3">
        <f aca="true" t="shared" si="45" ref="R37:R42">IF($N37="",0,1)</f>
        <v>1</v>
      </c>
      <c r="S37" s="5">
        <f aca="true" t="shared" si="46" ref="S37:S42">15*M37*R37</f>
        <v>60</v>
      </c>
      <c r="T37" s="20">
        <f>IF($N37&gt;0,$S37+10*$N37,0)</f>
        <v>0</v>
      </c>
      <c r="U37" s="20">
        <f aca="true" t="shared" si="47" ref="U37:U42">IF($N37&gt;0,(($T37+$Q37*25)*$R37)^2,0)</f>
        <v>0</v>
      </c>
      <c r="V37" s="3">
        <f aca="true" t="shared" si="48" ref="V37:V42">IF(B37="B",0.5,IF(B37=$C$30,0,1))</f>
        <v>1</v>
      </c>
      <c r="W37" s="3">
        <f aca="true" t="shared" si="49" ref="W37:W42">IF($N37="",0,1)</f>
        <v>1</v>
      </c>
      <c r="X37" s="43">
        <f aca="true" t="shared" si="50" ref="X37:X42">S37</f>
        <v>60</v>
      </c>
      <c r="Y37" s="20">
        <f>IF($N37&gt;0,$S37+10*$N37,0)</f>
        <v>0</v>
      </c>
      <c r="Z37" s="20">
        <f>IF($N37&gt;0,(($T37+$Q37*25)*$R37)^2,0)</f>
        <v>0</v>
      </c>
      <c r="AA37" s="2"/>
      <c r="AB37" s="2"/>
      <c r="AC37" s="2"/>
    </row>
    <row r="38" spans="1:29" ht="11.25" hidden="1">
      <c r="A38" s="22" t="str">
        <f t="shared" si="40"/>
        <v>Cora</v>
      </c>
      <c r="B38" s="22" t="str">
        <f t="shared" si="40"/>
        <v>L</v>
      </c>
      <c r="C38" s="26" t="s">
        <v>8</v>
      </c>
      <c r="D38" s="36">
        <f>100-VLOOKUP(A36,$B$2:$M$10,12,FALSE)*100</f>
        <v>13.975308641975303</v>
      </c>
      <c r="E38" s="23"/>
      <c r="F38" s="23"/>
      <c r="G38" s="29"/>
      <c r="H38" s="29"/>
      <c r="I38" s="29"/>
      <c r="J38" s="29"/>
      <c r="K38" s="29"/>
      <c r="L38" s="35" t="str">
        <f t="shared" si="41"/>
        <v>L</v>
      </c>
      <c r="M38" s="35">
        <f t="shared" si="42"/>
        <v>3.4</v>
      </c>
      <c r="N38" s="17">
        <f t="shared" si="43"/>
        <v>0</v>
      </c>
      <c r="O38" s="25" t="e">
        <f>U38/(U37+U38+U39+U40+U41+U42)*D37</f>
        <v>#DIV/0!</v>
      </c>
      <c r="P38" s="25" t="e">
        <f>Z38/(Z37+Z38+Z39+Z40+Z41+Z42)*D38</f>
        <v>#DIV/0!</v>
      </c>
      <c r="Q38" s="3">
        <f t="shared" si="44"/>
        <v>1</v>
      </c>
      <c r="R38" s="3">
        <f t="shared" si="45"/>
        <v>1</v>
      </c>
      <c r="S38" s="5">
        <f t="shared" si="46"/>
        <v>51</v>
      </c>
      <c r="T38" s="20">
        <f>IF($N38&gt;0,$S38+10*$N38,0)</f>
        <v>0</v>
      </c>
      <c r="U38" s="20">
        <f t="shared" si="47"/>
        <v>0</v>
      </c>
      <c r="V38" s="3">
        <f t="shared" si="48"/>
        <v>0</v>
      </c>
      <c r="W38" s="3">
        <f t="shared" si="49"/>
        <v>1</v>
      </c>
      <c r="X38" s="43">
        <f t="shared" si="50"/>
        <v>51</v>
      </c>
      <c r="Y38" s="20">
        <f>IF($N38&gt;0,$S38+10*$N38,0)</f>
        <v>0</v>
      </c>
      <c r="Z38" s="20">
        <f>IF($N38&gt;0,(($T38+$Q38*25)*$R38)^2,0)</f>
        <v>0</v>
      </c>
      <c r="AA38" s="2"/>
      <c r="AB38" s="2"/>
      <c r="AC38" s="2"/>
    </row>
    <row r="39" spans="1:29" ht="11.25" hidden="1">
      <c r="A39" s="22" t="str">
        <f t="shared" si="40"/>
        <v>Crisp</v>
      </c>
      <c r="B39" s="22" t="str">
        <f t="shared" si="40"/>
        <v>B</v>
      </c>
      <c r="C39" s="13"/>
      <c r="D39" s="19"/>
      <c r="E39" s="15"/>
      <c r="F39" s="15"/>
      <c r="G39" s="30"/>
      <c r="H39" s="30"/>
      <c r="I39" s="30"/>
      <c r="J39" s="30"/>
      <c r="K39" s="30"/>
      <c r="L39" s="35" t="str">
        <f t="shared" si="41"/>
        <v>B</v>
      </c>
      <c r="M39" s="35">
        <f t="shared" si="42"/>
        <v>4.8</v>
      </c>
      <c r="N39" s="17">
        <f t="shared" si="43"/>
        <v>0</v>
      </c>
      <c r="O39" s="25" t="e">
        <f>U39/(U37+U38+U39+U40+U41+U42)*D37</f>
        <v>#DIV/0!</v>
      </c>
      <c r="P39" s="25" t="e">
        <f>Z39/(Z37+Z38+Z39+Z40+Z41+Z42)*D38</f>
        <v>#DIV/0!</v>
      </c>
      <c r="Q39" s="3">
        <f t="shared" si="44"/>
        <v>0.5</v>
      </c>
      <c r="R39" s="3">
        <f t="shared" si="45"/>
        <v>1</v>
      </c>
      <c r="S39" s="5">
        <f t="shared" si="46"/>
        <v>72</v>
      </c>
      <c r="T39" s="20">
        <f>IF($N39&gt;0,$S39+10*$N39,0)</f>
        <v>0</v>
      </c>
      <c r="U39" s="20">
        <f t="shared" si="47"/>
        <v>0</v>
      </c>
      <c r="V39" s="3">
        <f t="shared" si="48"/>
        <v>0.5</v>
      </c>
      <c r="W39" s="3">
        <f t="shared" si="49"/>
        <v>1</v>
      </c>
      <c r="X39" s="43">
        <f t="shared" si="50"/>
        <v>72</v>
      </c>
      <c r="Y39" s="20">
        <f>IF($N39&gt;0,$S39+10*$N39,0)</f>
        <v>0</v>
      </c>
      <c r="Z39" s="20">
        <f>IF($N39&gt;0,(($T39+$Q39*25)*$R39)^2,0)</f>
        <v>0</v>
      </c>
      <c r="AA39" s="2"/>
      <c r="AB39" s="2"/>
      <c r="AC39" s="2"/>
    </row>
    <row r="40" spans="1:29" ht="11.25" hidden="1">
      <c r="A40" s="22" t="str">
        <f t="shared" si="40"/>
        <v>Kielty</v>
      </c>
      <c r="B40" s="22" t="str">
        <f t="shared" si="40"/>
        <v>R</v>
      </c>
      <c r="C40" s="13"/>
      <c r="D40" s="19"/>
      <c r="E40" s="15"/>
      <c r="F40" s="15"/>
      <c r="G40" s="30"/>
      <c r="H40" s="30"/>
      <c r="I40" s="30"/>
      <c r="J40" s="30"/>
      <c r="K40" s="30"/>
      <c r="L40" s="35" t="str">
        <f t="shared" si="41"/>
        <v>R</v>
      </c>
      <c r="M40" s="35">
        <f t="shared" si="42"/>
        <v>4.2</v>
      </c>
      <c r="N40" s="17">
        <f t="shared" si="43"/>
        <v>0</v>
      </c>
      <c r="O40" s="25" t="e">
        <f>U40/(U37+U38+U39+U40+U41+U42)*D37</f>
        <v>#DIV/0!</v>
      </c>
      <c r="P40" s="25" t="e">
        <f>Z40/(Z37+Z38+Z39+Z40+Z41+Z42)*D38</f>
        <v>#DIV/0!</v>
      </c>
      <c r="Q40" s="3">
        <f t="shared" si="44"/>
        <v>0</v>
      </c>
      <c r="R40" s="3">
        <f t="shared" si="45"/>
        <v>1</v>
      </c>
      <c r="S40" s="5">
        <f t="shared" si="46"/>
        <v>63</v>
      </c>
      <c r="T40" s="20">
        <f>IF($N40&gt;0,$S40+10*$N40,0)</f>
        <v>0</v>
      </c>
      <c r="U40" s="20">
        <f t="shared" si="47"/>
        <v>0</v>
      </c>
      <c r="V40" s="3">
        <f t="shared" si="48"/>
        <v>1</v>
      </c>
      <c r="W40" s="3">
        <f t="shared" si="49"/>
        <v>1</v>
      </c>
      <c r="X40" s="43">
        <f t="shared" si="50"/>
        <v>63</v>
      </c>
      <c r="Y40" s="20">
        <f>IF($N40&gt;0,$S40+10*$N40,0)</f>
        <v>0</v>
      </c>
      <c r="Z40" s="20">
        <f>IF($N40&gt;0,(($T40+$Q40*25)*$R40)^2,0)</f>
        <v>0</v>
      </c>
      <c r="AA40" s="2"/>
      <c r="AB40" s="2"/>
      <c r="AC40" s="2"/>
    </row>
    <row r="41" spans="1:29" ht="11.25" hidden="1">
      <c r="A41" s="22" t="str">
        <f t="shared" si="40"/>
        <v>None</v>
      </c>
      <c r="B41" s="22">
        <f t="shared" si="40"/>
        <v>0</v>
      </c>
      <c r="C41" s="13"/>
      <c r="D41" s="19"/>
      <c r="E41" s="15"/>
      <c r="F41" s="15"/>
      <c r="G41" s="30"/>
      <c r="H41" s="30"/>
      <c r="I41" s="30"/>
      <c r="J41" s="30"/>
      <c r="K41" s="30"/>
      <c r="L41" s="35">
        <f t="shared" si="41"/>
        <v>0</v>
      </c>
      <c r="M41" s="35">
        <f t="shared" si="42"/>
        <v>0</v>
      </c>
      <c r="N41" s="17">
        <f t="shared" si="43"/>
        <v>0</v>
      </c>
      <c r="O41" s="25" t="e">
        <f>U41/(U37+U38+U39+U40+U41+U42)*D37</f>
        <v>#DIV/0!</v>
      </c>
      <c r="P41" s="25" t="e">
        <f>Z41/(Z37+Z38+Z39+Z40+Z41+Z42)*D38</f>
        <v>#DIV/0!</v>
      </c>
      <c r="Q41" s="3">
        <f t="shared" si="44"/>
        <v>1</v>
      </c>
      <c r="R41" s="3">
        <f t="shared" si="45"/>
        <v>1</v>
      </c>
      <c r="S41" s="5">
        <f t="shared" si="46"/>
        <v>0</v>
      </c>
      <c r="T41" s="20">
        <f>IF($N41&gt;0,$S41+10*$N41,0)</f>
        <v>0</v>
      </c>
      <c r="U41" s="20">
        <f t="shared" si="47"/>
        <v>0</v>
      </c>
      <c r="V41" s="3">
        <f t="shared" si="48"/>
        <v>1</v>
      </c>
      <c r="W41" s="3">
        <f t="shared" si="49"/>
        <v>1</v>
      </c>
      <c r="X41" s="43">
        <f t="shared" si="50"/>
        <v>0</v>
      </c>
      <c r="Y41" s="20">
        <f>IF($N41&gt;0,$S41+10*$N41,0)</f>
        <v>0</v>
      </c>
      <c r="Z41" s="20">
        <f>IF($N41&gt;0,(($T41+$Q41*25)*$R41)^2,0)</f>
        <v>0</v>
      </c>
      <c r="AA41" s="2"/>
      <c r="AB41" s="2"/>
      <c r="AC41" s="2"/>
    </row>
    <row r="42" spans="1:29" ht="11.25" hidden="1">
      <c r="A42" s="22" t="str">
        <f t="shared" si="40"/>
        <v>None</v>
      </c>
      <c r="B42" s="22">
        <f t="shared" si="40"/>
        <v>0</v>
      </c>
      <c r="C42" s="13"/>
      <c r="D42" s="19"/>
      <c r="E42" s="15"/>
      <c r="F42" s="15"/>
      <c r="G42" s="30"/>
      <c r="H42" s="30"/>
      <c r="I42" s="30"/>
      <c r="J42" s="30"/>
      <c r="K42" s="30"/>
      <c r="L42" s="35">
        <f t="shared" si="41"/>
        <v>0</v>
      </c>
      <c r="M42" s="35">
        <f t="shared" si="42"/>
        <v>0</v>
      </c>
      <c r="N42" s="17">
        <f t="shared" si="43"/>
        <v>0</v>
      </c>
      <c r="O42" s="25" t="e">
        <f>U42/(U37+U38+U39+U40+U41+U42)*D37</f>
        <v>#DIV/0!</v>
      </c>
      <c r="P42" s="25" t="e">
        <f>Z42/(Z37+Z38+Z39+Z40+Z41+Z42)*D38</f>
        <v>#DIV/0!</v>
      </c>
      <c r="Q42" s="3">
        <f t="shared" si="44"/>
        <v>1</v>
      </c>
      <c r="R42" s="3">
        <f t="shared" si="45"/>
        <v>1</v>
      </c>
      <c r="S42" s="5">
        <f t="shared" si="46"/>
        <v>0</v>
      </c>
      <c r="T42" s="20">
        <f>IF(N42&gt;0,S42+10*N42,0)</f>
        <v>0</v>
      </c>
      <c r="U42" s="20">
        <f t="shared" si="47"/>
        <v>0</v>
      </c>
      <c r="V42" s="3">
        <f t="shared" si="48"/>
        <v>1</v>
      </c>
      <c r="W42" s="3">
        <f t="shared" si="49"/>
        <v>1</v>
      </c>
      <c r="X42" s="43">
        <f t="shared" si="50"/>
        <v>0</v>
      </c>
      <c r="Y42" s="20">
        <f>IF(S42&gt;0,X42+10*S42,0)</f>
        <v>0</v>
      </c>
      <c r="Z42" s="20">
        <f>IF(S42&gt;0,((Y42+V42*25)*W42)^2,0)</f>
        <v>0</v>
      </c>
      <c r="AA42" s="2"/>
      <c r="AB42" s="2"/>
      <c r="AC42" s="2"/>
    </row>
    <row r="43" spans="1:29" ht="11.25" hidden="1">
      <c r="A43" s="2"/>
      <c r="B43" s="21"/>
      <c r="C43" s="2"/>
      <c r="D43" s="21"/>
      <c r="E43" s="21"/>
      <c r="F43" s="21"/>
      <c r="G43" s="27"/>
      <c r="H43" s="27"/>
      <c r="I43" s="27"/>
      <c r="J43" s="27"/>
      <c r="K43" s="27"/>
      <c r="L43" s="2"/>
      <c r="M43" s="9"/>
      <c r="N43" s="4"/>
      <c r="O43" s="3"/>
      <c r="P43" s="3"/>
      <c r="Q43" s="5"/>
      <c r="R43" s="2"/>
      <c r="S43" s="2"/>
      <c r="T43" s="2"/>
      <c r="U43" s="2"/>
      <c r="V43" s="2"/>
      <c r="W43" s="9"/>
      <c r="X43" s="9"/>
      <c r="Y43" s="2"/>
      <c r="Z43" s="2"/>
      <c r="AA43" s="2"/>
      <c r="AB43" s="2"/>
      <c r="AC43" s="2"/>
    </row>
    <row r="44" spans="1:29" ht="11.25" hidden="1">
      <c r="A44" s="23" t="s">
        <v>37</v>
      </c>
      <c r="B44" s="23" t="s">
        <v>6</v>
      </c>
      <c r="C44" s="1" t="s">
        <v>15</v>
      </c>
      <c r="D44" s="23" t="s">
        <v>14</v>
      </c>
      <c r="E44" s="23"/>
      <c r="F44" s="23"/>
      <c r="G44" s="29"/>
      <c r="H44" s="29"/>
      <c r="I44" s="29"/>
      <c r="J44" s="29"/>
      <c r="K44" s="29"/>
      <c r="L44" s="1" t="s">
        <v>6</v>
      </c>
      <c r="M44" s="10" t="s">
        <v>17</v>
      </c>
      <c r="N44" s="6" t="s">
        <v>9</v>
      </c>
      <c r="O44" s="24" t="s">
        <v>2</v>
      </c>
      <c r="P44" s="24" t="s">
        <v>3</v>
      </c>
      <c r="Q44" s="7" t="s">
        <v>16</v>
      </c>
      <c r="R44" s="7" t="s">
        <v>10</v>
      </c>
      <c r="S44" s="8" t="s">
        <v>11</v>
      </c>
      <c r="T44" s="7" t="s">
        <v>12</v>
      </c>
      <c r="U44" s="7" t="s">
        <v>13</v>
      </c>
      <c r="V44" s="7" t="s">
        <v>16</v>
      </c>
      <c r="W44" s="7" t="s">
        <v>10</v>
      </c>
      <c r="X44" s="8" t="s">
        <v>11</v>
      </c>
      <c r="Y44" s="7" t="s">
        <v>12</v>
      </c>
      <c r="Z44" s="7" t="s">
        <v>13</v>
      </c>
      <c r="AA44" s="2"/>
      <c r="AB44" s="2"/>
      <c r="AC44" s="2"/>
    </row>
    <row r="45" spans="1:29" ht="11.25" hidden="1">
      <c r="A45" s="22" t="str">
        <f aca="true" t="shared" si="51" ref="A45:B50">A37</f>
        <v>Mirabelli</v>
      </c>
      <c r="B45" s="22" t="str">
        <f t="shared" si="51"/>
        <v>R</v>
      </c>
      <c r="C45" s="26" t="s">
        <v>7</v>
      </c>
      <c r="D45" s="36">
        <f>100-VLOOKUP(A44,$B$2:$M$10,11,FALSE)*100</f>
        <v>9.259259259259252</v>
      </c>
      <c r="E45" s="23"/>
      <c r="F45" s="23"/>
      <c r="G45" s="29"/>
      <c r="H45" s="29"/>
      <c r="I45" s="29"/>
      <c r="J45" s="29"/>
      <c r="K45" s="29"/>
      <c r="L45" s="35" t="str">
        <f aca="true" t="shared" si="52" ref="L45:L50">VLOOKUP($A45,$A$21:$Q$26,2,FALSE)</f>
        <v>R</v>
      </c>
      <c r="M45" s="35">
        <f aca="true" t="shared" si="53" ref="M45:M50">VLOOKUP($A45,$A$21:$Q$26,17,FALSE)</f>
        <v>4</v>
      </c>
      <c r="N45" s="17">
        <f aca="true" t="shared" si="54" ref="N45:N50">VLOOKUP($A45,$A$21:$Q$26,7,FALSE)</f>
        <v>0</v>
      </c>
      <c r="O45" s="25">
        <f>U45/(U45+U46+U47+U48+U49+U50)*D45</f>
        <v>0</v>
      </c>
      <c r="P45" s="25">
        <f>Z45/(Z45+Z46+Z47+Z48+Z49+Z50)*D46</f>
        <v>0</v>
      </c>
      <c r="Q45" s="3">
        <f aca="true" t="shared" si="55" ref="Q45:Q50">IF(L45="B",0.5,IF(L45=$C$29,0,1))</f>
        <v>0</v>
      </c>
      <c r="R45" s="3">
        <f aca="true" t="shared" si="56" ref="R45:R50">IF($N45="",0,1)</f>
        <v>1</v>
      </c>
      <c r="S45" s="5">
        <f aca="true" t="shared" si="57" ref="S45:S50">15*M45*R45</f>
        <v>60</v>
      </c>
      <c r="T45" s="20">
        <f>IF($N45&gt;0,$S45+10*$N45,0)</f>
        <v>0</v>
      </c>
      <c r="U45" s="20">
        <f aca="true" t="shared" si="58" ref="U45:U50">IF($N45&gt;0,(($T45+$Q45*25)*$R45)^2,0)</f>
        <v>0</v>
      </c>
      <c r="V45" s="3">
        <f aca="true" t="shared" si="59" ref="V45:V50">IF(B45="B",0.5,IF(B45=$C$30,0,1))</f>
        <v>1</v>
      </c>
      <c r="W45" s="3">
        <f aca="true" t="shared" si="60" ref="W45:W50">IF($N45="",0,1)</f>
        <v>1</v>
      </c>
      <c r="X45" s="43">
        <f aca="true" t="shared" si="61" ref="X45:X50">S45</f>
        <v>60</v>
      </c>
      <c r="Y45" s="20">
        <f>IF($N45&gt;0,$S45+10*$N45,0)</f>
        <v>0</v>
      </c>
      <c r="Z45" s="20">
        <f>IF($N45&gt;0,(($T45+$Q45*25)*$R45)^2,0)</f>
        <v>0</v>
      </c>
      <c r="AA45" s="2"/>
      <c r="AB45" s="2"/>
      <c r="AC45" s="2"/>
    </row>
    <row r="46" spans="1:29" ht="11.25" hidden="1">
      <c r="A46" s="22" t="str">
        <f t="shared" si="51"/>
        <v>Cora</v>
      </c>
      <c r="B46" s="22" t="str">
        <f t="shared" si="51"/>
        <v>L</v>
      </c>
      <c r="C46" s="26" t="s">
        <v>8</v>
      </c>
      <c r="D46" s="36">
        <f>100-VLOOKUP(A44,$B$2:$M$10,12,FALSE)*100</f>
        <v>3.7037037037036953</v>
      </c>
      <c r="E46" s="23"/>
      <c r="F46" s="23"/>
      <c r="G46" s="29"/>
      <c r="H46" s="29"/>
      <c r="I46" s="29"/>
      <c r="J46" s="29"/>
      <c r="K46" s="29"/>
      <c r="L46" s="35" t="str">
        <f t="shared" si="52"/>
        <v>L</v>
      </c>
      <c r="M46" s="35">
        <f t="shared" si="53"/>
        <v>3.4</v>
      </c>
      <c r="N46" s="17">
        <f t="shared" si="54"/>
        <v>4</v>
      </c>
      <c r="O46" s="25">
        <f>U46/(U45+U46+U47+U48+U49+U50)*D45</f>
        <v>9.259259259259252</v>
      </c>
      <c r="P46" s="25">
        <f>Z46/(Z45+Z46+Z47+Z48+Z49+Z50)*D46</f>
        <v>3.7037037037036953</v>
      </c>
      <c r="Q46" s="3">
        <f t="shared" si="55"/>
        <v>1</v>
      </c>
      <c r="R46" s="3">
        <f t="shared" si="56"/>
        <v>1</v>
      </c>
      <c r="S46" s="5">
        <f t="shared" si="57"/>
        <v>51</v>
      </c>
      <c r="T46" s="20">
        <f>IF($N46&gt;0,$S46+10*$N46,0)</f>
        <v>91</v>
      </c>
      <c r="U46" s="20">
        <f t="shared" si="58"/>
        <v>13456</v>
      </c>
      <c r="V46" s="3">
        <f t="shared" si="59"/>
        <v>0</v>
      </c>
      <c r="W46" s="3">
        <f t="shared" si="60"/>
        <v>1</v>
      </c>
      <c r="X46" s="43">
        <f t="shared" si="61"/>
        <v>51</v>
      </c>
      <c r="Y46" s="20">
        <f>IF($N46&gt;0,$S46+10*$N46,0)</f>
        <v>91</v>
      </c>
      <c r="Z46" s="20">
        <f>IF($N46&gt;0,(($T46+$Q46*25)*$R46)^2,0)</f>
        <v>13456</v>
      </c>
      <c r="AA46" s="2"/>
      <c r="AB46" s="2"/>
      <c r="AC46" s="2"/>
    </row>
    <row r="47" spans="1:29" ht="11.25" hidden="1">
      <c r="A47" s="22" t="str">
        <f t="shared" si="51"/>
        <v>Crisp</v>
      </c>
      <c r="B47" s="22" t="str">
        <f t="shared" si="51"/>
        <v>B</v>
      </c>
      <c r="C47" s="13"/>
      <c r="D47" s="19"/>
      <c r="E47" s="15"/>
      <c r="F47" s="15"/>
      <c r="G47" s="30"/>
      <c r="H47" s="30"/>
      <c r="I47" s="30"/>
      <c r="J47" s="30"/>
      <c r="K47" s="30"/>
      <c r="L47" s="35" t="str">
        <f t="shared" si="52"/>
        <v>B</v>
      </c>
      <c r="M47" s="35">
        <f t="shared" si="53"/>
        <v>4.8</v>
      </c>
      <c r="N47" s="17">
        <f t="shared" si="54"/>
        <v>0</v>
      </c>
      <c r="O47" s="25">
        <f>U47/(U45+U46+U47+U48+U49+U50)*D45</f>
        <v>0</v>
      </c>
      <c r="P47" s="25">
        <f>Z47/(Z45+Z46+Z47+Z48+Z49+Z50)*D46</f>
        <v>0</v>
      </c>
      <c r="Q47" s="3">
        <f t="shared" si="55"/>
        <v>0.5</v>
      </c>
      <c r="R47" s="3">
        <f t="shared" si="56"/>
        <v>1</v>
      </c>
      <c r="S47" s="5">
        <f t="shared" si="57"/>
        <v>72</v>
      </c>
      <c r="T47" s="20">
        <f>IF($N47&gt;0,$S47+10*$N47,0)</f>
        <v>0</v>
      </c>
      <c r="U47" s="20">
        <f t="shared" si="58"/>
        <v>0</v>
      </c>
      <c r="V47" s="3">
        <f t="shared" si="59"/>
        <v>0.5</v>
      </c>
      <c r="W47" s="3">
        <f t="shared" si="60"/>
        <v>1</v>
      </c>
      <c r="X47" s="43">
        <f t="shared" si="61"/>
        <v>72</v>
      </c>
      <c r="Y47" s="20">
        <f>IF($N47&gt;0,$S47+10*$N47,0)</f>
        <v>0</v>
      </c>
      <c r="Z47" s="20">
        <f>IF($N47&gt;0,(($T47+$Q47*25)*$R47)^2,0)</f>
        <v>0</v>
      </c>
      <c r="AA47" s="2"/>
      <c r="AB47" s="2"/>
      <c r="AC47" s="2"/>
    </row>
    <row r="48" spans="1:29" ht="11.25" hidden="1">
      <c r="A48" s="22" t="str">
        <f t="shared" si="51"/>
        <v>Kielty</v>
      </c>
      <c r="B48" s="22" t="str">
        <f t="shared" si="51"/>
        <v>R</v>
      </c>
      <c r="C48" s="13"/>
      <c r="D48" s="19"/>
      <c r="E48" s="15"/>
      <c r="F48" s="15"/>
      <c r="G48" s="30"/>
      <c r="H48" s="30"/>
      <c r="I48" s="30"/>
      <c r="J48" s="30"/>
      <c r="K48" s="30"/>
      <c r="L48" s="35" t="str">
        <f t="shared" si="52"/>
        <v>R</v>
      </c>
      <c r="M48" s="35">
        <f t="shared" si="53"/>
        <v>4.2</v>
      </c>
      <c r="N48" s="17">
        <f t="shared" si="54"/>
        <v>0</v>
      </c>
      <c r="O48" s="25">
        <f>U48/(U45+U46+U47+U48+U49+U50)*D45</f>
        <v>0</v>
      </c>
      <c r="P48" s="25">
        <f>Z48/(Z45+Z46+Z47+Z48+Z49+Z50)*D46</f>
        <v>0</v>
      </c>
      <c r="Q48" s="3">
        <f t="shared" si="55"/>
        <v>0</v>
      </c>
      <c r="R48" s="3">
        <f t="shared" si="56"/>
        <v>1</v>
      </c>
      <c r="S48" s="5">
        <f t="shared" si="57"/>
        <v>63</v>
      </c>
      <c r="T48" s="20">
        <f>IF($N48&gt;0,$S48+10*$N48,0)</f>
        <v>0</v>
      </c>
      <c r="U48" s="20">
        <f t="shared" si="58"/>
        <v>0</v>
      </c>
      <c r="V48" s="3">
        <f t="shared" si="59"/>
        <v>1</v>
      </c>
      <c r="W48" s="3">
        <f t="shared" si="60"/>
        <v>1</v>
      </c>
      <c r="X48" s="43">
        <f t="shared" si="61"/>
        <v>63</v>
      </c>
      <c r="Y48" s="20">
        <f>IF($N48&gt;0,$S48+10*$N48,0)</f>
        <v>0</v>
      </c>
      <c r="Z48" s="20">
        <f>IF($N48&gt;0,(($T48+$Q48*25)*$R48)^2,0)</f>
        <v>0</v>
      </c>
      <c r="AA48" s="2"/>
      <c r="AB48" s="2"/>
      <c r="AC48" s="2"/>
    </row>
    <row r="49" spans="1:29" ht="11.25" hidden="1">
      <c r="A49" s="22" t="str">
        <f t="shared" si="51"/>
        <v>None</v>
      </c>
      <c r="B49" s="22">
        <f t="shared" si="51"/>
        <v>0</v>
      </c>
      <c r="C49" s="13"/>
      <c r="D49" s="19"/>
      <c r="E49" s="15"/>
      <c r="F49" s="15"/>
      <c r="G49" s="30"/>
      <c r="H49" s="30"/>
      <c r="I49" s="30"/>
      <c r="J49" s="30"/>
      <c r="K49" s="30"/>
      <c r="L49" s="35">
        <f t="shared" si="52"/>
        <v>0</v>
      </c>
      <c r="M49" s="35">
        <f t="shared" si="53"/>
        <v>0</v>
      </c>
      <c r="N49" s="17">
        <f t="shared" si="54"/>
        <v>0</v>
      </c>
      <c r="O49" s="25">
        <f>U49/(U45+U46+U47+U48+U49+U50)*D45</f>
        <v>0</v>
      </c>
      <c r="P49" s="25">
        <f>Z49/(Z45+Z46+Z47+Z48+Z49+Z50)*D46</f>
        <v>0</v>
      </c>
      <c r="Q49" s="3">
        <f t="shared" si="55"/>
        <v>1</v>
      </c>
      <c r="R49" s="3">
        <f t="shared" si="56"/>
        <v>1</v>
      </c>
      <c r="S49" s="5">
        <f t="shared" si="57"/>
        <v>0</v>
      </c>
      <c r="T49" s="20">
        <f>IF($N49&gt;0,$S49+10*$N49,0)</f>
        <v>0</v>
      </c>
      <c r="U49" s="20">
        <f t="shared" si="58"/>
        <v>0</v>
      </c>
      <c r="V49" s="3">
        <f t="shared" si="59"/>
        <v>1</v>
      </c>
      <c r="W49" s="3">
        <f t="shared" si="60"/>
        <v>1</v>
      </c>
      <c r="X49" s="43">
        <f t="shared" si="61"/>
        <v>0</v>
      </c>
      <c r="Y49" s="20">
        <f>IF($N49&gt;0,$S49+10*$N49,0)</f>
        <v>0</v>
      </c>
      <c r="Z49" s="20">
        <f>IF($N49&gt;0,(($T49+$Q49*25)*$R49)^2,0)</f>
        <v>0</v>
      </c>
      <c r="AA49" s="2"/>
      <c r="AB49" s="2"/>
      <c r="AC49" s="2"/>
    </row>
    <row r="50" spans="1:29" ht="11.25" hidden="1">
      <c r="A50" s="22" t="str">
        <f t="shared" si="51"/>
        <v>None</v>
      </c>
      <c r="B50" s="22">
        <f t="shared" si="51"/>
        <v>0</v>
      </c>
      <c r="C50" s="13"/>
      <c r="D50" s="19"/>
      <c r="E50" s="15"/>
      <c r="F50" s="15"/>
      <c r="G50" s="30"/>
      <c r="H50" s="30"/>
      <c r="I50" s="30"/>
      <c r="J50" s="30"/>
      <c r="K50" s="30"/>
      <c r="L50" s="35">
        <f t="shared" si="52"/>
        <v>0</v>
      </c>
      <c r="M50" s="35">
        <f t="shared" si="53"/>
        <v>0</v>
      </c>
      <c r="N50" s="17">
        <f t="shared" si="54"/>
        <v>0</v>
      </c>
      <c r="O50" s="25">
        <f>U50/(U45+U46+U47+U48+U49+U50)*D45</f>
        <v>0</v>
      </c>
      <c r="P50" s="25">
        <f>Z50/(Z45+Z46+Z47+Z48+Z49+Z50)*D46</f>
        <v>0</v>
      </c>
      <c r="Q50" s="3">
        <f t="shared" si="55"/>
        <v>1</v>
      </c>
      <c r="R50" s="3">
        <f t="shared" si="56"/>
        <v>1</v>
      </c>
      <c r="S50" s="5">
        <f t="shared" si="57"/>
        <v>0</v>
      </c>
      <c r="T50" s="20">
        <f>IF(N50&gt;0,S50+10*N50,0)</f>
        <v>0</v>
      </c>
      <c r="U50" s="20">
        <f t="shared" si="58"/>
        <v>0</v>
      </c>
      <c r="V50" s="3">
        <f t="shared" si="59"/>
        <v>1</v>
      </c>
      <c r="W50" s="3">
        <f t="shared" si="60"/>
        <v>1</v>
      </c>
      <c r="X50" s="43">
        <f t="shared" si="61"/>
        <v>0</v>
      </c>
      <c r="Y50" s="20">
        <f>IF(S50&gt;0,X50+10*S50,0)</f>
        <v>0</v>
      </c>
      <c r="Z50" s="20">
        <f>IF(S50&gt;0,((Y50+V50*25)*W50)^2,0)</f>
        <v>0</v>
      </c>
      <c r="AA50" s="2"/>
      <c r="AB50" s="2"/>
      <c r="AC50" s="2"/>
    </row>
    <row r="51" spans="1:29" ht="11.25" hidden="1">
      <c r="A51" s="2"/>
      <c r="B51" s="21"/>
      <c r="C51" s="2"/>
      <c r="D51" s="21"/>
      <c r="E51" s="21"/>
      <c r="F51" s="21"/>
      <c r="G51" s="27"/>
      <c r="H51" s="27"/>
      <c r="I51" s="27"/>
      <c r="J51" s="27"/>
      <c r="K51" s="27"/>
      <c r="L51" s="2"/>
      <c r="M51" s="9"/>
      <c r="N51" s="4"/>
      <c r="O51" s="3"/>
      <c r="P51" s="3"/>
      <c r="Q51" s="5"/>
      <c r="R51" s="2"/>
      <c r="S51" s="2"/>
      <c r="T51" s="2"/>
      <c r="U51" s="2"/>
      <c r="V51" s="2"/>
      <c r="W51" s="9"/>
      <c r="X51" s="9"/>
      <c r="Y51" s="2"/>
      <c r="Z51" s="2"/>
      <c r="AA51" s="2"/>
      <c r="AB51" s="2"/>
      <c r="AC51" s="2"/>
    </row>
    <row r="52" spans="1:29" ht="11.25" hidden="1">
      <c r="A52" s="23" t="s">
        <v>38</v>
      </c>
      <c r="B52" s="23" t="s">
        <v>6</v>
      </c>
      <c r="C52" s="1" t="s">
        <v>15</v>
      </c>
      <c r="D52" s="23" t="s">
        <v>14</v>
      </c>
      <c r="E52" s="23"/>
      <c r="F52" s="23"/>
      <c r="G52" s="29"/>
      <c r="H52" s="29"/>
      <c r="I52" s="29"/>
      <c r="J52" s="29"/>
      <c r="K52" s="29"/>
      <c r="L52" s="1" t="s">
        <v>6</v>
      </c>
      <c r="M52" s="10" t="s">
        <v>17</v>
      </c>
      <c r="N52" s="6" t="s">
        <v>9</v>
      </c>
      <c r="O52" s="24" t="s">
        <v>2</v>
      </c>
      <c r="P52" s="24" t="s">
        <v>3</v>
      </c>
      <c r="Q52" s="7" t="s">
        <v>16</v>
      </c>
      <c r="R52" s="7" t="s">
        <v>10</v>
      </c>
      <c r="S52" s="8" t="s">
        <v>11</v>
      </c>
      <c r="T52" s="7" t="s">
        <v>12</v>
      </c>
      <c r="U52" s="7" t="s">
        <v>13</v>
      </c>
      <c r="V52" s="7" t="s">
        <v>16</v>
      </c>
      <c r="W52" s="7" t="s">
        <v>10</v>
      </c>
      <c r="X52" s="8" t="s">
        <v>11</v>
      </c>
      <c r="Y52" s="7" t="s">
        <v>12</v>
      </c>
      <c r="Z52" s="7" t="s">
        <v>13</v>
      </c>
      <c r="AA52" s="2"/>
      <c r="AB52" s="2"/>
      <c r="AC52" s="2"/>
    </row>
    <row r="53" spans="1:29" ht="11.25" hidden="1">
      <c r="A53" s="22" t="str">
        <f aca="true" t="shared" si="62" ref="A53:B58">A45</f>
        <v>Mirabelli</v>
      </c>
      <c r="B53" s="22" t="str">
        <f t="shared" si="62"/>
        <v>R</v>
      </c>
      <c r="C53" s="26" t="s">
        <v>7</v>
      </c>
      <c r="D53" s="36">
        <f>100-VLOOKUP(A52,$B$2:$M$10,11,FALSE)*100</f>
        <v>9.259259259259252</v>
      </c>
      <c r="E53" s="23"/>
      <c r="F53" s="23"/>
      <c r="G53" s="29"/>
      <c r="H53" s="29"/>
      <c r="I53" s="29"/>
      <c r="J53" s="29"/>
      <c r="K53" s="29"/>
      <c r="L53" s="35" t="str">
        <f aca="true" t="shared" si="63" ref="L53:L58">VLOOKUP($A53,$A$21:$Q$26,2,FALSE)</f>
        <v>R</v>
      </c>
      <c r="M53" s="35">
        <f aca="true" t="shared" si="64" ref="M53:M58">VLOOKUP($A53,$A$21:$Q$26,17,FALSE)</f>
        <v>4</v>
      </c>
      <c r="N53" s="17">
        <f aca="true" t="shared" si="65" ref="N53:N58">VLOOKUP($A53,$A$21:$Q$26,12,FALSE)</f>
        <v>0</v>
      </c>
      <c r="O53" s="25">
        <f>U53/(U53+U54+U55+U56+U57+U58)*D53</f>
        <v>0</v>
      </c>
      <c r="P53" s="25">
        <f>Z53/(Z53+Z54+Z55+Z56+Z57+Z58)*D54</f>
        <v>0</v>
      </c>
      <c r="Q53" s="3">
        <f aca="true" t="shared" si="66" ref="Q53:Q58">IF(L53="B",0.5,IF(L53=$C$29,0,1))</f>
        <v>0</v>
      </c>
      <c r="R53" s="3">
        <f aca="true" t="shared" si="67" ref="R53:R58">IF($N53="",0,1)</f>
        <v>1</v>
      </c>
      <c r="S53" s="5">
        <f aca="true" t="shared" si="68" ref="S53:S58">15*M53*R53</f>
        <v>60</v>
      </c>
      <c r="T53" s="20">
        <f>IF($N53&gt;0,$S53+10*$N53,0)</f>
        <v>0</v>
      </c>
      <c r="U53" s="20">
        <f aca="true" t="shared" si="69" ref="U53:U58">IF($N53&gt;0,(($T53+$Q53*25)*$R53)^2,0)</f>
        <v>0</v>
      </c>
      <c r="V53" s="3">
        <f aca="true" t="shared" si="70" ref="V53:V58">IF(B53="B",0.5,IF(B53=$C$30,0,1))</f>
        <v>1</v>
      </c>
      <c r="W53" s="3">
        <f aca="true" t="shared" si="71" ref="W53:W58">IF($N53="",0,1)</f>
        <v>1</v>
      </c>
      <c r="X53" s="43">
        <f aca="true" t="shared" si="72" ref="X53:X58">S53</f>
        <v>60</v>
      </c>
      <c r="Y53" s="20">
        <f>IF($N53&gt;0,$S53+10*$N53,0)</f>
        <v>0</v>
      </c>
      <c r="Z53" s="20">
        <f>IF($N53&gt;0,(($T53+$Q53*25)*$R53)^2,0)</f>
        <v>0</v>
      </c>
      <c r="AA53" s="2"/>
      <c r="AB53" s="2"/>
      <c r="AC53" s="2"/>
    </row>
    <row r="54" spans="1:29" ht="11.25" hidden="1">
      <c r="A54" s="22" t="str">
        <f t="shared" si="62"/>
        <v>Cora</v>
      </c>
      <c r="B54" s="22" t="str">
        <f t="shared" si="62"/>
        <v>L</v>
      </c>
      <c r="C54" s="26" t="s">
        <v>8</v>
      </c>
      <c r="D54" s="36">
        <f>100-VLOOKUP(A52,$B$2:$M$10,12,FALSE)*100</f>
        <v>3.7037037037036953</v>
      </c>
      <c r="E54" s="23"/>
      <c r="F54" s="23"/>
      <c r="G54" s="29"/>
      <c r="H54" s="29"/>
      <c r="I54" s="29"/>
      <c r="J54" s="29"/>
      <c r="K54" s="29"/>
      <c r="L54" s="35" t="str">
        <f t="shared" si="63"/>
        <v>L</v>
      </c>
      <c r="M54" s="35">
        <f t="shared" si="64"/>
        <v>3.4</v>
      </c>
      <c r="N54" s="17">
        <f t="shared" si="65"/>
        <v>3</v>
      </c>
      <c r="O54" s="25">
        <f>U54/(U53+U54+U55+U56+U57+U58)*D53</f>
        <v>9.259259259259252</v>
      </c>
      <c r="P54" s="25">
        <f>Z54/(Z53+Z54+Z55+Z56+Z57+Z58)*D54</f>
        <v>3.7037037037036953</v>
      </c>
      <c r="Q54" s="3">
        <f t="shared" si="66"/>
        <v>1</v>
      </c>
      <c r="R54" s="3">
        <f t="shared" si="67"/>
        <v>1</v>
      </c>
      <c r="S54" s="5">
        <f t="shared" si="68"/>
        <v>51</v>
      </c>
      <c r="T54" s="20">
        <f>IF($N54&gt;0,$S54+10*$N54,0)</f>
        <v>81</v>
      </c>
      <c r="U54" s="20">
        <f t="shared" si="69"/>
        <v>11236</v>
      </c>
      <c r="V54" s="3">
        <f t="shared" si="70"/>
        <v>0</v>
      </c>
      <c r="W54" s="3">
        <f t="shared" si="71"/>
        <v>1</v>
      </c>
      <c r="X54" s="43">
        <f t="shared" si="72"/>
        <v>51</v>
      </c>
      <c r="Y54" s="20">
        <f>IF($N54&gt;0,$S54+10*$N54,0)</f>
        <v>81</v>
      </c>
      <c r="Z54" s="20">
        <f>IF($N54&gt;0,(($T54+$Q54*25)*$R54)^2,0)</f>
        <v>11236</v>
      </c>
      <c r="AA54" s="2"/>
      <c r="AB54" s="2"/>
      <c r="AC54" s="2"/>
    </row>
    <row r="55" spans="1:29" ht="11.25" hidden="1">
      <c r="A55" s="22" t="str">
        <f t="shared" si="62"/>
        <v>Crisp</v>
      </c>
      <c r="B55" s="22" t="str">
        <f t="shared" si="62"/>
        <v>B</v>
      </c>
      <c r="C55" s="13"/>
      <c r="D55" s="19"/>
      <c r="E55" s="15"/>
      <c r="F55" s="15"/>
      <c r="G55" s="30"/>
      <c r="H55" s="30"/>
      <c r="I55" s="30"/>
      <c r="J55" s="30"/>
      <c r="K55" s="30"/>
      <c r="L55" s="35" t="str">
        <f t="shared" si="63"/>
        <v>B</v>
      </c>
      <c r="M55" s="35">
        <f t="shared" si="64"/>
        <v>4.8</v>
      </c>
      <c r="N55" s="17">
        <f t="shared" si="65"/>
        <v>0</v>
      </c>
      <c r="O55" s="25">
        <f>U55/(U53+U54+U55+U56+U57+U58)*D53</f>
        <v>0</v>
      </c>
      <c r="P55" s="25">
        <f>Z55/(Z53+Z54+Z55+Z56+Z57+Z58)*D54</f>
        <v>0</v>
      </c>
      <c r="Q55" s="3">
        <f t="shared" si="66"/>
        <v>0.5</v>
      </c>
      <c r="R55" s="3">
        <f t="shared" si="67"/>
        <v>1</v>
      </c>
      <c r="S55" s="5">
        <f t="shared" si="68"/>
        <v>72</v>
      </c>
      <c r="T55" s="20">
        <f>IF($N55&gt;0,$S55+10*$N55,0)</f>
        <v>0</v>
      </c>
      <c r="U55" s="20">
        <f t="shared" si="69"/>
        <v>0</v>
      </c>
      <c r="V55" s="3">
        <f t="shared" si="70"/>
        <v>0.5</v>
      </c>
      <c r="W55" s="3">
        <f t="shared" si="71"/>
        <v>1</v>
      </c>
      <c r="X55" s="43">
        <f t="shared" si="72"/>
        <v>72</v>
      </c>
      <c r="Y55" s="20">
        <f>IF($N55&gt;0,$S55+10*$N55,0)</f>
        <v>0</v>
      </c>
      <c r="Z55" s="20">
        <f>IF($N55&gt;0,(($T55+$Q55*25)*$R55)^2,0)</f>
        <v>0</v>
      </c>
      <c r="AA55" s="2"/>
      <c r="AB55" s="2"/>
      <c r="AC55" s="2"/>
    </row>
    <row r="56" spans="1:29" ht="11.25" hidden="1">
      <c r="A56" s="22" t="str">
        <f t="shared" si="62"/>
        <v>Kielty</v>
      </c>
      <c r="B56" s="22" t="str">
        <f t="shared" si="62"/>
        <v>R</v>
      </c>
      <c r="C56" s="13"/>
      <c r="D56" s="19"/>
      <c r="E56" s="15"/>
      <c r="F56" s="15"/>
      <c r="G56" s="30"/>
      <c r="H56" s="30"/>
      <c r="I56" s="30"/>
      <c r="J56" s="30"/>
      <c r="K56" s="30"/>
      <c r="L56" s="35" t="str">
        <f t="shared" si="63"/>
        <v>R</v>
      </c>
      <c r="M56" s="35">
        <f t="shared" si="64"/>
        <v>4.2</v>
      </c>
      <c r="N56" s="17">
        <f t="shared" si="65"/>
        <v>0</v>
      </c>
      <c r="O56" s="25">
        <f>U56/(U53+U54+U55+U56+U57+U58)*D53</f>
        <v>0</v>
      </c>
      <c r="P56" s="25">
        <f>Z56/(Z53+Z54+Z55+Z56+Z57+Z58)*D54</f>
        <v>0</v>
      </c>
      <c r="Q56" s="3">
        <f t="shared" si="66"/>
        <v>0</v>
      </c>
      <c r="R56" s="3">
        <f t="shared" si="67"/>
        <v>1</v>
      </c>
      <c r="S56" s="5">
        <f t="shared" si="68"/>
        <v>63</v>
      </c>
      <c r="T56" s="20">
        <f>IF($N56&gt;0,$S56+10*$N56,0)</f>
        <v>0</v>
      </c>
      <c r="U56" s="20">
        <f t="shared" si="69"/>
        <v>0</v>
      </c>
      <c r="V56" s="3">
        <f t="shared" si="70"/>
        <v>1</v>
      </c>
      <c r="W56" s="3">
        <f t="shared" si="71"/>
        <v>1</v>
      </c>
      <c r="X56" s="43">
        <f t="shared" si="72"/>
        <v>63</v>
      </c>
      <c r="Y56" s="20">
        <f>IF($N56&gt;0,$S56+10*$N56,0)</f>
        <v>0</v>
      </c>
      <c r="Z56" s="20">
        <f>IF($N56&gt;0,(($T56+$Q56*25)*$R56)^2,0)</f>
        <v>0</v>
      </c>
      <c r="AA56" s="2"/>
      <c r="AB56" s="2"/>
      <c r="AC56" s="2"/>
    </row>
    <row r="57" spans="1:29" ht="11.25" hidden="1">
      <c r="A57" s="22" t="str">
        <f t="shared" si="62"/>
        <v>None</v>
      </c>
      <c r="B57" s="22">
        <f t="shared" si="62"/>
        <v>0</v>
      </c>
      <c r="C57" s="13"/>
      <c r="D57" s="19"/>
      <c r="E57" s="15"/>
      <c r="F57" s="15"/>
      <c r="G57" s="30"/>
      <c r="H57" s="30"/>
      <c r="I57" s="30"/>
      <c r="J57" s="30"/>
      <c r="K57" s="30"/>
      <c r="L57" s="35">
        <f t="shared" si="63"/>
        <v>0</v>
      </c>
      <c r="M57" s="35">
        <f t="shared" si="64"/>
        <v>0</v>
      </c>
      <c r="N57" s="17">
        <f t="shared" si="65"/>
        <v>0</v>
      </c>
      <c r="O57" s="25">
        <f>U57/(U53+U54+U55+U56+U57+U58)*D53</f>
        <v>0</v>
      </c>
      <c r="P57" s="25">
        <f>Z57/(Z53+Z54+Z55+Z56+Z57+Z58)*D54</f>
        <v>0</v>
      </c>
      <c r="Q57" s="3">
        <f t="shared" si="66"/>
        <v>1</v>
      </c>
      <c r="R57" s="3">
        <f t="shared" si="67"/>
        <v>1</v>
      </c>
      <c r="S57" s="5">
        <f t="shared" si="68"/>
        <v>0</v>
      </c>
      <c r="T57" s="20">
        <f>IF($N57&gt;0,$S57+10*$N57,0)</f>
        <v>0</v>
      </c>
      <c r="U57" s="20">
        <f t="shared" si="69"/>
        <v>0</v>
      </c>
      <c r="V57" s="3">
        <f t="shared" si="70"/>
        <v>1</v>
      </c>
      <c r="W57" s="3">
        <f t="shared" si="71"/>
        <v>1</v>
      </c>
      <c r="X57" s="43">
        <f t="shared" si="72"/>
        <v>0</v>
      </c>
      <c r="Y57" s="20">
        <f>IF($N57&gt;0,$S57+10*$N57,0)</f>
        <v>0</v>
      </c>
      <c r="Z57" s="20">
        <f>IF($N57&gt;0,(($T57+$Q57*25)*$R57)^2,0)</f>
        <v>0</v>
      </c>
      <c r="AA57" s="2"/>
      <c r="AB57" s="2"/>
      <c r="AC57" s="2"/>
    </row>
    <row r="58" spans="1:29" ht="11.25" hidden="1">
      <c r="A58" s="22" t="str">
        <f t="shared" si="62"/>
        <v>None</v>
      </c>
      <c r="B58" s="22">
        <f t="shared" si="62"/>
        <v>0</v>
      </c>
      <c r="C58" s="13"/>
      <c r="D58" s="19"/>
      <c r="E58" s="15"/>
      <c r="F58" s="15"/>
      <c r="G58" s="30"/>
      <c r="H58" s="30"/>
      <c r="I58" s="30"/>
      <c r="J58" s="30"/>
      <c r="K58" s="30"/>
      <c r="L58" s="35">
        <f t="shared" si="63"/>
        <v>0</v>
      </c>
      <c r="M58" s="35">
        <f t="shared" si="64"/>
        <v>0</v>
      </c>
      <c r="N58" s="17">
        <f t="shared" si="65"/>
        <v>0</v>
      </c>
      <c r="O58" s="25">
        <f>U58/(U53+U54+U55+U56+U57+U58)*D53</f>
        <v>0</v>
      </c>
      <c r="P58" s="25">
        <f>Z58/(Z53+Z54+Z55+Z56+Z57+Z58)*D54</f>
        <v>0</v>
      </c>
      <c r="Q58" s="3">
        <f t="shared" si="66"/>
        <v>1</v>
      </c>
      <c r="R58" s="3">
        <f t="shared" si="67"/>
        <v>1</v>
      </c>
      <c r="S58" s="5">
        <f t="shared" si="68"/>
        <v>0</v>
      </c>
      <c r="T58" s="20">
        <f>IF(N58&gt;0,S58+10*N58,0)</f>
        <v>0</v>
      </c>
      <c r="U58" s="20">
        <f t="shared" si="69"/>
        <v>0</v>
      </c>
      <c r="V58" s="3">
        <f t="shared" si="70"/>
        <v>1</v>
      </c>
      <c r="W58" s="3">
        <f t="shared" si="71"/>
        <v>1</v>
      </c>
      <c r="X58" s="43">
        <f t="shared" si="72"/>
        <v>0</v>
      </c>
      <c r="Y58" s="20">
        <f>IF(S58&gt;0,X58+10*S58,0)</f>
        <v>0</v>
      </c>
      <c r="Z58" s="20">
        <f>IF(S58&gt;0,((Y58+V58*25)*W58)^2,0)</f>
        <v>0</v>
      </c>
      <c r="AA58" s="2"/>
      <c r="AB58" s="2"/>
      <c r="AC58" s="2"/>
    </row>
    <row r="59" spans="1:29" ht="11.25" hidden="1">
      <c r="A59" s="2"/>
      <c r="B59" s="21"/>
      <c r="C59" s="2"/>
      <c r="D59" s="21"/>
      <c r="E59" s="21"/>
      <c r="F59" s="21"/>
      <c r="G59" s="27"/>
      <c r="H59" s="27"/>
      <c r="I59" s="27"/>
      <c r="J59" s="27"/>
      <c r="K59" s="27"/>
      <c r="L59" s="2"/>
      <c r="M59" s="9"/>
      <c r="N59" s="4"/>
      <c r="O59" s="3"/>
      <c r="P59" s="3"/>
      <c r="Q59" s="5"/>
      <c r="R59" s="2"/>
      <c r="S59" s="2"/>
      <c r="T59" s="2"/>
      <c r="U59" s="2"/>
      <c r="V59" s="2"/>
      <c r="W59" s="9"/>
      <c r="X59" s="9"/>
      <c r="Y59" s="2"/>
      <c r="Z59" s="2"/>
      <c r="AA59" s="2"/>
      <c r="AB59" s="2"/>
      <c r="AC59" s="2"/>
    </row>
    <row r="60" spans="1:29" ht="11.25" hidden="1">
      <c r="A60" s="23" t="s">
        <v>40</v>
      </c>
      <c r="B60" s="23" t="s">
        <v>6</v>
      </c>
      <c r="C60" s="1" t="s">
        <v>15</v>
      </c>
      <c r="D60" s="23" t="s">
        <v>14</v>
      </c>
      <c r="E60" s="23"/>
      <c r="F60" s="23"/>
      <c r="G60" s="29"/>
      <c r="H60" s="29"/>
      <c r="I60" s="29"/>
      <c r="J60" s="29"/>
      <c r="K60" s="29"/>
      <c r="L60" s="1" t="s">
        <v>6</v>
      </c>
      <c r="M60" s="10" t="s">
        <v>17</v>
      </c>
      <c r="N60" s="6" t="s">
        <v>9</v>
      </c>
      <c r="O60" s="24" t="s">
        <v>2</v>
      </c>
      <c r="P60" s="24" t="s">
        <v>3</v>
      </c>
      <c r="Q60" s="7" t="s">
        <v>16</v>
      </c>
      <c r="R60" s="7" t="s">
        <v>10</v>
      </c>
      <c r="S60" s="8" t="s">
        <v>11</v>
      </c>
      <c r="T60" s="7" t="s">
        <v>12</v>
      </c>
      <c r="U60" s="7" t="s">
        <v>13</v>
      </c>
      <c r="V60" s="7" t="s">
        <v>16</v>
      </c>
      <c r="W60" s="7" t="s">
        <v>10</v>
      </c>
      <c r="X60" s="8" t="s">
        <v>11</v>
      </c>
      <c r="Y60" s="7" t="s">
        <v>12</v>
      </c>
      <c r="Z60" s="7" t="s">
        <v>13</v>
      </c>
      <c r="AA60" s="2"/>
      <c r="AB60" s="2"/>
      <c r="AC60" s="2"/>
    </row>
    <row r="61" spans="1:29" ht="11.25" hidden="1">
      <c r="A61" s="22" t="str">
        <f aca="true" t="shared" si="73" ref="A61:B66">A53</f>
        <v>Mirabelli</v>
      </c>
      <c r="B61" s="22" t="str">
        <f t="shared" si="73"/>
        <v>R</v>
      </c>
      <c r="C61" s="26" t="s">
        <v>7</v>
      </c>
      <c r="D61" s="36">
        <f>100-VLOOKUP(A60,$B$2:$M$10,11,FALSE)*100</f>
        <v>14.098765432098787</v>
      </c>
      <c r="E61" s="23"/>
      <c r="F61" s="23"/>
      <c r="G61" s="29"/>
      <c r="H61" s="29"/>
      <c r="I61" s="29"/>
      <c r="J61" s="29"/>
      <c r="K61" s="29"/>
      <c r="L61" s="35" t="str">
        <f aca="true" t="shared" si="74" ref="L61:L66">VLOOKUP($A61,$A$21:$Q$26,2,FALSE)</f>
        <v>R</v>
      </c>
      <c r="M61" s="35">
        <f aca="true" t="shared" si="75" ref="M61:M66">VLOOKUP($A61,$A$21:$Q$26,17,FALSE)</f>
        <v>4</v>
      </c>
      <c r="N61" s="17">
        <f aca="true" t="shared" si="76" ref="N61:N66">VLOOKUP($A61,$A$21:$Q$26,13,FALSE)</f>
        <v>0</v>
      </c>
      <c r="O61" s="25">
        <f>U61/(U61+U62+U63+U64+U65+U66)*D61</f>
        <v>0</v>
      </c>
      <c r="P61" s="25">
        <f>Z61/(Z61+Z62+Z63+Z64+Z65+Z66)*D62</f>
        <v>0</v>
      </c>
      <c r="Q61" s="3">
        <f aca="true" t="shared" si="77" ref="Q61:Q66">IF(L61="B",0.5,IF(L61=$C$29,0,1))</f>
        <v>0</v>
      </c>
      <c r="R61" s="3">
        <f aca="true" t="shared" si="78" ref="R61:R66">IF($N61="",0,1)</f>
        <v>1</v>
      </c>
      <c r="S61" s="5">
        <f aca="true" t="shared" si="79" ref="S61:S66">15*M61*R61</f>
        <v>60</v>
      </c>
      <c r="T61" s="20">
        <f>IF($N61&gt;0,$S61+10*$N61,0)</f>
        <v>0</v>
      </c>
      <c r="U61" s="20">
        <f aca="true" t="shared" si="80" ref="U61:U66">IF($N61&gt;0,(($T61+$Q61*25)*$R61)^2,0)</f>
        <v>0</v>
      </c>
      <c r="V61" s="3">
        <f aca="true" t="shared" si="81" ref="V61:V66">IF(B61="B",0.5,IF(B61=$C$30,0,1))</f>
        <v>1</v>
      </c>
      <c r="W61" s="3">
        <f aca="true" t="shared" si="82" ref="W61:W66">IF($N61="",0,1)</f>
        <v>1</v>
      </c>
      <c r="X61" s="43">
        <f aca="true" t="shared" si="83" ref="X61:X66">S61</f>
        <v>60</v>
      </c>
      <c r="Y61" s="20">
        <f>IF($N61&gt;0,$S61+10*$N61,0)</f>
        <v>0</v>
      </c>
      <c r="Z61" s="20">
        <f>IF($N61&gt;0,(($T61+$Q61*25)*$R61)^2,0)</f>
        <v>0</v>
      </c>
      <c r="AA61" s="2"/>
      <c r="AB61" s="2"/>
      <c r="AC61" s="2"/>
    </row>
    <row r="62" spans="1:29" ht="11.25" hidden="1">
      <c r="A62" s="22" t="str">
        <f t="shared" si="73"/>
        <v>Cora</v>
      </c>
      <c r="B62" s="22" t="str">
        <f t="shared" si="73"/>
        <v>L</v>
      </c>
      <c r="C62" s="26" t="s">
        <v>8</v>
      </c>
      <c r="D62" s="36">
        <f>100-VLOOKUP(A60,$B$2:$M$10,12,FALSE)*100</f>
        <v>8.839506172839535</v>
      </c>
      <c r="E62" s="23"/>
      <c r="F62" s="23"/>
      <c r="G62" s="29"/>
      <c r="H62" s="29"/>
      <c r="I62" s="29"/>
      <c r="J62" s="29"/>
      <c r="K62" s="29"/>
      <c r="L62" s="35" t="str">
        <f t="shared" si="74"/>
        <v>L</v>
      </c>
      <c r="M62" s="35">
        <f t="shared" si="75"/>
        <v>3.4</v>
      </c>
      <c r="N62" s="17">
        <f t="shared" si="76"/>
        <v>3</v>
      </c>
      <c r="O62" s="25">
        <f>U62/(U61+U62+U63+U64+U65+U66)*D61</f>
        <v>14.098765432098787</v>
      </c>
      <c r="P62" s="25">
        <f>Z62/(Z61+Z62+Z63+Z64+Z65+Z66)*D62</f>
        <v>8.839506172839535</v>
      </c>
      <c r="Q62" s="3">
        <f t="shared" si="77"/>
        <v>1</v>
      </c>
      <c r="R62" s="3">
        <f t="shared" si="78"/>
        <v>1</v>
      </c>
      <c r="S62" s="5">
        <f t="shared" si="79"/>
        <v>51</v>
      </c>
      <c r="T62" s="20">
        <f>IF($N62&gt;0,$S62+10*$N62,0)</f>
        <v>81</v>
      </c>
      <c r="U62" s="20">
        <f t="shared" si="80"/>
        <v>11236</v>
      </c>
      <c r="V62" s="3">
        <f t="shared" si="81"/>
        <v>0</v>
      </c>
      <c r="W62" s="3">
        <f t="shared" si="82"/>
        <v>1</v>
      </c>
      <c r="X62" s="43">
        <f t="shared" si="83"/>
        <v>51</v>
      </c>
      <c r="Y62" s="20">
        <f>IF($N62&gt;0,$S62+10*$N62,0)</f>
        <v>81</v>
      </c>
      <c r="Z62" s="20">
        <f>IF($N62&gt;0,(($T62+$Q62*25)*$R62)^2,0)</f>
        <v>11236</v>
      </c>
      <c r="AA62" s="2"/>
      <c r="AB62" s="2"/>
      <c r="AC62" s="2"/>
    </row>
    <row r="63" spans="1:29" ht="11.25" hidden="1">
      <c r="A63" s="22" t="str">
        <f t="shared" si="73"/>
        <v>Crisp</v>
      </c>
      <c r="B63" s="22" t="str">
        <f t="shared" si="73"/>
        <v>B</v>
      </c>
      <c r="C63" s="13"/>
      <c r="D63" s="19"/>
      <c r="E63" s="15"/>
      <c r="F63" s="15"/>
      <c r="G63" s="30"/>
      <c r="H63" s="30"/>
      <c r="I63" s="30"/>
      <c r="J63" s="30"/>
      <c r="K63" s="30"/>
      <c r="L63" s="35" t="str">
        <f t="shared" si="74"/>
        <v>B</v>
      </c>
      <c r="M63" s="35">
        <f t="shared" si="75"/>
        <v>4.8</v>
      </c>
      <c r="N63" s="17">
        <f t="shared" si="76"/>
        <v>0</v>
      </c>
      <c r="O63" s="25">
        <f>U63/(U61+U62+U63+U64+U65+U66)*D61</f>
        <v>0</v>
      </c>
      <c r="P63" s="25">
        <f>Z63/(Z61+Z62+Z63+Z64+Z65+Z66)*D62</f>
        <v>0</v>
      </c>
      <c r="Q63" s="3">
        <f t="shared" si="77"/>
        <v>0.5</v>
      </c>
      <c r="R63" s="3">
        <f t="shared" si="78"/>
        <v>1</v>
      </c>
      <c r="S63" s="5">
        <f t="shared" si="79"/>
        <v>72</v>
      </c>
      <c r="T63" s="20">
        <f>IF($N63&gt;0,$S63+10*$N63,0)</f>
        <v>0</v>
      </c>
      <c r="U63" s="20">
        <f t="shared" si="80"/>
        <v>0</v>
      </c>
      <c r="V63" s="3">
        <f t="shared" si="81"/>
        <v>0.5</v>
      </c>
      <c r="W63" s="3">
        <f t="shared" si="82"/>
        <v>1</v>
      </c>
      <c r="X63" s="43">
        <f t="shared" si="83"/>
        <v>72</v>
      </c>
      <c r="Y63" s="20">
        <f>IF($N63&gt;0,$S63+10*$N63,0)</f>
        <v>0</v>
      </c>
      <c r="Z63" s="20">
        <f>IF($N63&gt;0,(($T63+$Q63*25)*$R63)^2,0)</f>
        <v>0</v>
      </c>
      <c r="AA63" s="2"/>
      <c r="AB63" s="2"/>
      <c r="AC63" s="2"/>
    </row>
    <row r="64" spans="1:29" ht="11.25" hidden="1">
      <c r="A64" s="22" t="str">
        <f t="shared" si="73"/>
        <v>Kielty</v>
      </c>
      <c r="B64" s="22" t="str">
        <f t="shared" si="73"/>
        <v>R</v>
      </c>
      <c r="C64" s="13"/>
      <c r="D64" s="19"/>
      <c r="E64" s="15"/>
      <c r="F64" s="15"/>
      <c r="G64" s="30"/>
      <c r="H64" s="30"/>
      <c r="I64" s="30"/>
      <c r="J64" s="30"/>
      <c r="K64" s="30"/>
      <c r="L64" s="35" t="str">
        <f t="shared" si="74"/>
        <v>R</v>
      </c>
      <c r="M64" s="35">
        <f t="shared" si="75"/>
        <v>4.2</v>
      </c>
      <c r="N64" s="17">
        <f t="shared" si="76"/>
        <v>0</v>
      </c>
      <c r="O64" s="25">
        <f>U64/(U61+U62+U63+U64+U65+U66)*D61</f>
        <v>0</v>
      </c>
      <c r="P64" s="25">
        <f>Z64/(Z61+Z62+Z63+Z64+Z65+Z66)*D62</f>
        <v>0</v>
      </c>
      <c r="Q64" s="3">
        <f t="shared" si="77"/>
        <v>0</v>
      </c>
      <c r="R64" s="3">
        <f t="shared" si="78"/>
        <v>1</v>
      </c>
      <c r="S64" s="5">
        <f t="shared" si="79"/>
        <v>63</v>
      </c>
      <c r="T64" s="20">
        <f>IF($N64&gt;0,$S64+10*$N64,0)</f>
        <v>0</v>
      </c>
      <c r="U64" s="20">
        <f t="shared" si="80"/>
        <v>0</v>
      </c>
      <c r="V64" s="3">
        <f t="shared" si="81"/>
        <v>1</v>
      </c>
      <c r="W64" s="3">
        <f t="shared" si="82"/>
        <v>1</v>
      </c>
      <c r="X64" s="43">
        <f t="shared" si="83"/>
        <v>63</v>
      </c>
      <c r="Y64" s="20">
        <f>IF($N64&gt;0,$S64+10*$N64,0)</f>
        <v>0</v>
      </c>
      <c r="Z64" s="20">
        <f>IF($N64&gt;0,(($T64+$Q64*25)*$R64)^2,0)</f>
        <v>0</v>
      </c>
      <c r="AA64" s="2"/>
      <c r="AB64" s="2"/>
      <c r="AC64" s="2"/>
    </row>
    <row r="65" spans="1:29" ht="11.25" hidden="1">
      <c r="A65" s="22" t="str">
        <f t="shared" si="73"/>
        <v>None</v>
      </c>
      <c r="B65" s="22">
        <f t="shared" si="73"/>
        <v>0</v>
      </c>
      <c r="C65" s="13"/>
      <c r="D65" s="19"/>
      <c r="E65" s="15"/>
      <c r="F65" s="15"/>
      <c r="G65" s="30"/>
      <c r="H65" s="30"/>
      <c r="I65" s="30"/>
      <c r="J65" s="30"/>
      <c r="K65" s="30"/>
      <c r="L65" s="35">
        <f t="shared" si="74"/>
        <v>0</v>
      </c>
      <c r="M65" s="35">
        <f t="shared" si="75"/>
        <v>0</v>
      </c>
      <c r="N65" s="17">
        <f t="shared" si="76"/>
        <v>0</v>
      </c>
      <c r="O65" s="25">
        <f>U65/(U61+U62+U63+U64+U65+U66)*D61</f>
        <v>0</v>
      </c>
      <c r="P65" s="25">
        <f>Z65/(Z61+Z62+Z63+Z64+Z65+Z66)*D62</f>
        <v>0</v>
      </c>
      <c r="Q65" s="3">
        <f t="shared" si="77"/>
        <v>1</v>
      </c>
      <c r="R65" s="3">
        <f t="shared" si="78"/>
        <v>1</v>
      </c>
      <c r="S65" s="5">
        <f t="shared" si="79"/>
        <v>0</v>
      </c>
      <c r="T65" s="20">
        <f>IF($N65&gt;0,$S65+10*$N65,0)</f>
        <v>0</v>
      </c>
      <c r="U65" s="20">
        <f t="shared" si="80"/>
        <v>0</v>
      </c>
      <c r="V65" s="3">
        <f t="shared" si="81"/>
        <v>1</v>
      </c>
      <c r="W65" s="3">
        <f t="shared" si="82"/>
        <v>1</v>
      </c>
      <c r="X65" s="43">
        <f t="shared" si="83"/>
        <v>0</v>
      </c>
      <c r="Y65" s="20">
        <f>IF($N65&gt;0,$S65+10*$N65,0)</f>
        <v>0</v>
      </c>
      <c r="Z65" s="20">
        <f>IF($N65&gt;0,(($T65+$Q65*25)*$R65)^2,0)</f>
        <v>0</v>
      </c>
      <c r="AA65" s="2"/>
      <c r="AB65" s="2"/>
      <c r="AC65" s="2"/>
    </row>
    <row r="66" spans="1:29" ht="11.25" hidden="1">
      <c r="A66" s="22" t="str">
        <f t="shared" si="73"/>
        <v>None</v>
      </c>
      <c r="B66" s="22">
        <f t="shared" si="73"/>
        <v>0</v>
      </c>
      <c r="C66" s="13"/>
      <c r="D66" s="19"/>
      <c r="E66" s="15"/>
      <c r="F66" s="15"/>
      <c r="G66" s="30"/>
      <c r="H66" s="30"/>
      <c r="I66" s="30"/>
      <c r="J66" s="30"/>
      <c r="K66" s="30"/>
      <c r="L66" s="35">
        <f t="shared" si="74"/>
        <v>0</v>
      </c>
      <c r="M66" s="35">
        <f t="shared" si="75"/>
        <v>0</v>
      </c>
      <c r="N66" s="17">
        <f t="shared" si="76"/>
        <v>0</v>
      </c>
      <c r="O66" s="25">
        <f>U66/(U61+U62+U63+U64+U65+U66)*D61</f>
        <v>0</v>
      </c>
      <c r="P66" s="25">
        <f>Z66/(Z61+Z62+Z63+Z64+Z65+Z66)*D62</f>
        <v>0</v>
      </c>
      <c r="Q66" s="3">
        <f t="shared" si="77"/>
        <v>1</v>
      </c>
      <c r="R66" s="3">
        <f t="shared" si="78"/>
        <v>1</v>
      </c>
      <c r="S66" s="5">
        <f t="shared" si="79"/>
        <v>0</v>
      </c>
      <c r="T66" s="20">
        <f>IF(N66&gt;0,S66+10*N66,0)</f>
        <v>0</v>
      </c>
      <c r="U66" s="20">
        <f t="shared" si="80"/>
        <v>0</v>
      </c>
      <c r="V66" s="3">
        <f t="shared" si="81"/>
        <v>1</v>
      </c>
      <c r="W66" s="3">
        <f t="shared" si="82"/>
        <v>1</v>
      </c>
      <c r="X66" s="43">
        <f t="shared" si="83"/>
        <v>0</v>
      </c>
      <c r="Y66" s="20">
        <f>IF(S66&gt;0,X66+10*S66,0)</f>
        <v>0</v>
      </c>
      <c r="Z66" s="20">
        <f>IF(S66&gt;0,((Y66+V66*25)*W66)^2,0)</f>
        <v>0</v>
      </c>
      <c r="AA66" s="2"/>
      <c r="AB66" s="2"/>
      <c r="AC66" s="2"/>
    </row>
    <row r="67" spans="1:29" ht="11.25" hidden="1">
      <c r="A67" s="2"/>
      <c r="B67" s="21"/>
      <c r="C67" s="2"/>
      <c r="D67" s="21"/>
      <c r="E67" s="21"/>
      <c r="F67" s="21"/>
      <c r="G67" s="27"/>
      <c r="H67" s="27"/>
      <c r="I67" s="27"/>
      <c r="J67" s="27"/>
      <c r="K67" s="27"/>
      <c r="L67" s="2"/>
      <c r="M67" s="9"/>
      <c r="N67" s="4"/>
      <c r="O67" s="3"/>
      <c r="P67" s="3"/>
      <c r="Q67" s="5"/>
      <c r="R67" s="2"/>
      <c r="S67" s="2"/>
      <c r="T67" s="2"/>
      <c r="U67" s="2"/>
      <c r="V67" s="2"/>
      <c r="W67" s="9"/>
      <c r="X67" s="9"/>
      <c r="Y67" s="2"/>
      <c r="Z67" s="2"/>
      <c r="AA67" s="2"/>
      <c r="AB67" s="2"/>
      <c r="AC67" s="2"/>
    </row>
    <row r="68" spans="1:29" ht="11.25" hidden="1">
      <c r="A68" s="23" t="s">
        <v>35</v>
      </c>
      <c r="B68" s="23" t="s">
        <v>6</v>
      </c>
      <c r="C68" s="1" t="s">
        <v>15</v>
      </c>
      <c r="D68" s="23" t="s">
        <v>14</v>
      </c>
      <c r="E68" s="23"/>
      <c r="F68" s="23"/>
      <c r="G68" s="29"/>
      <c r="H68" s="29"/>
      <c r="I68" s="29"/>
      <c r="J68" s="29"/>
      <c r="K68" s="29"/>
      <c r="L68" s="1" t="s">
        <v>6</v>
      </c>
      <c r="M68" s="10" t="s">
        <v>17</v>
      </c>
      <c r="N68" s="6" t="s">
        <v>9</v>
      </c>
      <c r="O68" s="24" t="s">
        <v>2</v>
      </c>
      <c r="P68" s="24" t="s">
        <v>3</v>
      </c>
      <c r="Q68" s="7" t="s">
        <v>16</v>
      </c>
      <c r="R68" s="7" t="s">
        <v>10</v>
      </c>
      <c r="S68" s="8" t="s">
        <v>11</v>
      </c>
      <c r="T68" s="7" t="s">
        <v>12</v>
      </c>
      <c r="U68" s="7" t="s">
        <v>13</v>
      </c>
      <c r="V68" s="7" t="s">
        <v>16</v>
      </c>
      <c r="W68" s="7" t="s">
        <v>10</v>
      </c>
      <c r="X68" s="8" t="s">
        <v>11</v>
      </c>
      <c r="Y68" s="7" t="s">
        <v>12</v>
      </c>
      <c r="Z68" s="7" t="s">
        <v>13</v>
      </c>
      <c r="AA68" s="2"/>
      <c r="AB68" s="2"/>
      <c r="AC68" s="2"/>
    </row>
    <row r="69" spans="1:29" ht="11.25" hidden="1">
      <c r="A69" s="22" t="str">
        <f aca="true" t="shared" si="84" ref="A69:B74">A61</f>
        <v>Mirabelli</v>
      </c>
      <c r="B69" s="22" t="str">
        <f t="shared" si="84"/>
        <v>R</v>
      </c>
      <c r="C69" s="26" t="s">
        <v>7</v>
      </c>
      <c r="D69" s="36">
        <f>100-VLOOKUP(A68,$B$2:$M$10,11,FALSE)*100</f>
        <v>25.592592592592595</v>
      </c>
      <c r="E69" s="23"/>
      <c r="F69" s="23"/>
      <c r="G69" s="29"/>
      <c r="H69" s="29"/>
      <c r="I69" s="29"/>
      <c r="J69" s="29"/>
      <c r="K69" s="29"/>
      <c r="L69" s="35" t="str">
        <f aca="true" t="shared" si="85" ref="L69:L74">VLOOKUP($A69,$A$21:$Q$26,2,FALSE)</f>
        <v>R</v>
      </c>
      <c r="M69" s="35">
        <f aca="true" t="shared" si="86" ref="M69:M74">VLOOKUP($A69,$A$21:$Q$26,17,FALSE)</f>
        <v>4</v>
      </c>
      <c r="N69" s="17">
        <f aca="true" t="shared" si="87" ref="N69:N74">VLOOKUP($A69,$A$21:$Q$26,14,FALSE)</f>
        <v>0</v>
      </c>
      <c r="O69" s="25">
        <f>U69/(U69+U70+U71+U72+U73+U74)*D69</f>
        <v>0</v>
      </c>
      <c r="P69" s="25">
        <f>Z69/(Z69+Z70+Z71+Z72+Z73+Z74)*D70</f>
        <v>0</v>
      </c>
      <c r="Q69" s="3">
        <f aca="true" t="shared" si="88" ref="Q69:Q74">IF(L69="B",0.5,IF(L69=$C$29,0,1))</f>
        <v>0</v>
      </c>
      <c r="R69" s="3">
        <f aca="true" t="shared" si="89" ref="R69:R74">IF($N69="",0,1)</f>
        <v>1</v>
      </c>
      <c r="S69" s="5">
        <f aca="true" t="shared" si="90" ref="S69:S74">15*M69*R69</f>
        <v>60</v>
      </c>
      <c r="T69" s="20">
        <f>IF($N69&gt;0,$S69+10*$N69,0)</f>
        <v>0</v>
      </c>
      <c r="U69" s="20">
        <f aca="true" t="shared" si="91" ref="U69:U74">IF($N69&gt;0,(($T69+$Q69*25)*$R69)^2,0)</f>
        <v>0</v>
      </c>
      <c r="V69" s="3">
        <f aca="true" t="shared" si="92" ref="V69:V74">IF(B69="B",0.5,IF(B69=$C$30,0,1))</f>
        <v>1</v>
      </c>
      <c r="W69" s="3">
        <f aca="true" t="shared" si="93" ref="W69:W74">IF($N69="",0,1)</f>
        <v>1</v>
      </c>
      <c r="X69" s="43">
        <f aca="true" t="shared" si="94" ref="X69:X74">S69</f>
        <v>60</v>
      </c>
      <c r="Y69" s="20">
        <f>IF($N69&gt;0,$S69+10*$N69,0)</f>
        <v>0</v>
      </c>
      <c r="Z69" s="20">
        <f>IF($N69&gt;0,(($T69+$Q69*25)*$R69)^2,0)</f>
        <v>0</v>
      </c>
      <c r="AA69" s="2"/>
      <c r="AB69" s="2"/>
      <c r="AC69" s="2"/>
    </row>
    <row r="70" spans="1:29" ht="11.25" hidden="1">
      <c r="A70" s="22" t="str">
        <f t="shared" si="84"/>
        <v>Cora</v>
      </c>
      <c r="B70" s="22" t="str">
        <f t="shared" si="84"/>
        <v>L</v>
      </c>
      <c r="C70" s="26" t="s">
        <v>8</v>
      </c>
      <c r="D70" s="36">
        <f>100-VLOOKUP(A68,$B$2:$M$10,12,FALSE)*100</f>
        <v>21.037037037037038</v>
      </c>
      <c r="E70" s="23"/>
      <c r="F70" s="23"/>
      <c r="G70" s="29"/>
      <c r="H70" s="29"/>
      <c r="I70" s="29"/>
      <c r="J70" s="29"/>
      <c r="K70" s="29"/>
      <c r="L70" s="35" t="str">
        <f t="shared" si="85"/>
        <v>L</v>
      </c>
      <c r="M70" s="35">
        <f t="shared" si="86"/>
        <v>3.4</v>
      </c>
      <c r="N70" s="17">
        <f t="shared" si="87"/>
        <v>0</v>
      </c>
      <c r="O70" s="25">
        <f>U70/(U69+U70+U71+U72+U73+U74)*D69</f>
        <v>0</v>
      </c>
      <c r="P70" s="25">
        <f>Z70/(Z69+Z70+Z71+Z72+Z73+Z74)*D70</f>
        <v>0</v>
      </c>
      <c r="Q70" s="3">
        <f t="shared" si="88"/>
        <v>1</v>
      </c>
      <c r="R70" s="3">
        <f t="shared" si="89"/>
        <v>1</v>
      </c>
      <c r="S70" s="5">
        <f t="shared" si="90"/>
        <v>51</v>
      </c>
      <c r="T70" s="20">
        <f>IF($N70&gt;0,$S70+10*$N70,0)</f>
        <v>0</v>
      </c>
      <c r="U70" s="20">
        <f t="shared" si="91"/>
        <v>0</v>
      </c>
      <c r="V70" s="3">
        <f t="shared" si="92"/>
        <v>0</v>
      </c>
      <c r="W70" s="3">
        <f t="shared" si="93"/>
        <v>1</v>
      </c>
      <c r="X70" s="43">
        <f t="shared" si="94"/>
        <v>51</v>
      </c>
      <c r="Y70" s="20">
        <f>IF($N70&gt;0,$S70+10*$N70,0)</f>
        <v>0</v>
      </c>
      <c r="Z70" s="20">
        <f>IF($N70&gt;0,(($T70+$Q70*25)*$R70)^2,0)</f>
        <v>0</v>
      </c>
      <c r="AA70" s="2"/>
      <c r="AB70" s="2"/>
      <c r="AC70" s="2"/>
    </row>
    <row r="71" spans="1:29" ht="11.25" hidden="1">
      <c r="A71" s="22" t="str">
        <f t="shared" si="84"/>
        <v>Crisp</v>
      </c>
      <c r="B71" s="22" t="str">
        <f t="shared" si="84"/>
        <v>B</v>
      </c>
      <c r="C71" s="13"/>
      <c r="D71" s="19"/>
      <c r="E71" s="15"/>
      <c r="F71" s="15"/>
      <c r="G71" s="30"/>
      <c r="H71" s="30"/>
      <c r="I71" s="30"/>
      <c r="J71" s="30"/>
      <c r="K71" s="30"/>
      <c r="L71" s="35" t="str">
        <f t="shared" si="85"/>
        <v>B</v>
      </c>
      <c r="M71" s="35">
        <f t="shared" si="86"/>
        <v>4.8</v>
      </c>
      <c r="N71" s="17">
        <f t="shared" si="87"/>
        <v>4</v>
      </c>
      <c r="O71" s="25">
        <f>U71/(U69+U70+U71+U72+U73+U74)*D69</f>
        <v>17.71794871794872</v>
      </c>
      <c r="P71" s="25">
        <f>Z71/(Z69+Z70+Z71+Z72+Z73+Z74)*D70</f>
        <v>14.564102564102564</v>
      </c>
      <c r="Q71" s="3">
        <f t="shared" si="88"/>
        <v>0.5</v>
      </c>
      <c r="R71" s="3">
        <f t="shared" si="89"/>
        <v>1</v>
      </c>
      <c r="S71" s="5">
        <f t="shared" si="90"/>
        <v>72</v>
      </c>
      <c r="T71" s="20">
        <f>IF($N71&gt;0,$S71+10*$N71,0)</f>
        <v>112</v>
      </c>
      <c r="U71" s="20">
        <f t="shared" si="91"/>
        <v>15500.25</v>
      </c>
      <c r="V71" s="3">
        <f t="shared" si="92"/>
        <v>0.5</v>
      </c>
      <c r="W71" s="3">
        <f t="shared" si="93"/>
        <v>1</v>
      </c>
      <c r="X71" s="43">
        <f t="shared" si="94"/>
        <v>72</v>
      </c>
      <c r="Y71" s="20">
        <f>IF($N71&gt;0,$S71+10*$N71,0)</f>
        <v>112</v>
      </c>
      <c r="Z71" s="20">
        <f>IF($N71&gt;0,(($T71+$Q71*25)*$R71)^2,0)</f>
        <v>15500.25</v>
      </c>
      <c r="AA71" s="2"/>
      <c r="AB71" s="2"/>
      <c r="AC71" s="2"/>
    </row>
    <row r="72" spans="1:29" ht="11.25" hidden="1">
      <c r="A72" s="22" t="str">
        <f t="shared" si="84"/>
        <v>Kielty</v>
      </c>
      <c r="B72" s="22" t="str">
        <f t="shared" si="84"/>
        <v>R</v>
      </c>
      <c r="C72" s="13"/>
      <c r="D72" s="19"/>
      <c r="E72" s="15"/>
      <c r="F72" s="15"/>
      <c r="G72" s="30"/>
      <c r="H72" s="30"/>
      <c r="I72" s="30"/>
      <c r="J72" s="30"/>
      <c r="K72" s="30"/>
      <c r="L72" s="35" t="str">
        <f t="shared" si="85"/>
        <v>R</v>
      </c>
      <c r="M72" s="35">
        <f t="shared" si="86"/>
        <v>4.2</v>
      </c>
      <c r="N72" s="17">
        <f t="shared" si="87"/>
        <v>2</v>
      </c>
      <c r="O72" s="25">
        <f>U72/(U69+U70+U71+U72+U73+U74)*D69</f>
        <v>7.874643874643876</v>
      </c>
      <c r="P72" s="25">
        <f>Z72/(Z69+Z70+Z71+Z72+Z73+Z74)*D70</f>
        <v>6.472934472934473</v>
      </c>
      <c r="Q72" s="3">
        <f t="shared" si="88"/>
        <v>0</v>
      </c>
      <c r="R72" s="3">
        <f t="shared" si="89"/>
        <v>1</v>
      </c>
      <c r="S72" s="5">
        <f t="shared" si="90"/>
        <v>63</v>
      </c>
      <c r="T72" s="20">
        <f>IF($N72&gt;0,$S72+10*$N72,0)</f>
        <v>83</v>
      </c>
      <c r="U72" s="20">
        <f t="shared" si="91"/>
        <v>6889</v>
      </c>
      <c r="V72" s="3">
        <f t="shared" si="92"/>
        <v>1</v>
      </c>
      <c r="W72" s="3">
        <f t="shared" si="93"/>
        <v>1</v>
      </c>
      <c r="X72" s="43">
        <f t="shared" si="94"/>
        <v>63</v>
      </c>
      <c r="Y72" s="20">
        <f>IF($N72&gt;0,$S72+10*$N72,0)</f>
        <v>83</v>
      </c>
      <c r="Z72" s="20">
        <f>IF($N72&gt;0,(($T72+$Q72*25)*$R72)^2,0)</f>
        <v>6889</v>
      </c>
      <c r="AA72" s="2"/>
      <c r="AB72" s="2"/>
      <c r="AC72" s="2"/>
    </row>
    <row r="73" spans="1:29" ht="11.25" hidden="1">
      <c r="A73" s="22" t="str">
        <f t="shared" si="84"/>
        <v>None</v>
      </c>
      <c r="B73" s="22">
        <f t="shared" si="84"/>
        <v>0</v>
      </c>
      <c r="C73" s="13"/>
      <c r="D73" s="19"/>
      <c r="E73" s="15"/>
      <c r="F73" s="15"/>
      <c r="G73" s="30"/>
      <c r="H73" s="30"/>
      <c r="I73" s="30"/>
      <c r="J73" s="30"/>
      <c r="K73" s="30"/>
      <c r="L73" s="35">
        <f t="shared" si="85"/>
        <v>0</v>
      </c>
      <c r="M73" s="35">
        <f t="shared" si="86"/>
        <v>0</v>
      </c>
      <c r="N73" s="17">
        <f t="shared" si="87"/>
        <v>0</v>
      </c>
      <c r="O73" s="25">
        <f>U73/(U69+U70+U71+U72+U73+U74)*D69</f>
        <v>0</v>
      </c>
      <c r="P73" s="25">
        <f>Z73/(Z69+Z70+Z71+Z72+Z73+Z74)*D70</f>
        <v>0</v>
      </c>
      <c r="Q73" s="3">
        <f t="shared" si="88"/>
        <v>1</v>
      </c>
      <c r="R73" s="3">
        <f t="shared" si="89"/>
        <v>1</v>
      </c>
      <c r="S73" s="5">
        <f t="shared" si="90"/>
        <v>0</v>
      </c>
      <c r="T73" s="20">
        <f>IF($N73&gt;0,$S73+10*$N73,0)</f>
        <v>0</v>
      </c>
      <c r="U73" s="20">
        <f t="shared" si="91"/>
        <v>0</v>
      </c>
      <c r="V73" s="3">
        <f t="shared" si="92"/>
        <v>1</v>
      </c>
      <c r="W73" s="3">
        <f t="shared" si="93"/>
        <v>1</v>
      </c>
      <c r="X73" s="43">
        <f t="shared" si="94"/>
        <v>0</v>
      </c>
      <c r="Y73" s="20">
        <f>IF($N73&gt;0,$S73+10*$N73,0)</f>
        <v>0</v>
      </c>
      <c r="Z73" s="20">
        <f>IF($N73&gt;0,(($T73+$Q73*25)*$R73)^2,0)</f>
        <v>0</v>
      </c>
      <c r="AA73" s="2"/>
      <c r="AB73" s="2"/>
      <c r="AC73" s="2"/>
    </row>
    <row r="74" spans="1:29" ht="11.25" hidden="1">
      <c r="A74" s="22" t="str">
        <f t="shared" si="84"/>
        <v>None</v>
      </c>
      <c r="B74" s="22">
        <f t="shared" si="84"/>
        <v>0</v>
      </c>
      <c r="C74" s="13"/>
      <c r="D74" s="19"/>
      <c r="E74" s="15"/>
      <c r="F74" s="15"/>
      <c r="G74" s="30"/>
      <c r="H74" s="30"/>
      <c r="I74" s="30"/>
      <c r="J74" s="30"/>
      <c r="K74" s="30"/>
      <c r="L74" s="35">
        <f t="shared" si="85"/>
        <v>0</v>
      </c>
      <c r="M74" s="35">
        <f t="shared" si="86"/>
        <v>0</v>
      </c>
      <c r="N74" s="17">
        <f t="shared" si="87"/>
        <v>0</v>
      </c>
      <c r="O74" s="25">
        <f>U74/(U69+U70+U71+U72+U73+U74)*D69</f>
        <v>0</v>
      </c>
      <c r="P74" s="25">
        <f>Z74/(Z69+Z70+Z71+Z72+Z73+Z74)*D70</f>
        <v>0</v>
      </c>
      <c r="Q74" s="3">
        <f t="shared" si="88"/>
        <v>1</v>
      </c>
      <c r="R74" s="3">
        <f t="shared" si="89"/>
        <v>1</v>
      </c>
      <c r="S74" s="5">
        <f t="shared" si="90"/>
        <v>0</v>
      </c>
      <c r="T74" s="20">
        <f>IF(N74&gt;0,S74+10*N74,0)</f>
        <v>0</v>
      </c>
      <c r="U74" s="20">
        <f t="shared" si="91"/>
        <v>0</v>
      </c>
      <c r="V74" s="3">
        <f t="shared" si="92"/>
        <v>1</v>
      </c>
      <c r="W74" s="3">
        <f t="shared" si="93"/>
        <v>1</v>
      </c>
      <c r="X74" s="43">
        <f t="shared" si="94"/>
        <v>0</v>
      </c>
      <c r="Y74" s="20">
        <f>IF(S74&gt;0,X74+10*S74,0)</f>
        <v>0</v>
      </c>
      <c r="Z74" s="20">
        <f>IF(S74&gt;0,((Y74+V74*25)*W74)^2,0)</f>
        <v>0</v>
      </c>
      <c r="AA74" s="2"/>
      <c r="AB74" s="2"/>
      <c r="AC74" s="2"/>
    </row>
    <row r="75" spans="1:29" ht="11.25" hidden="1">
      <c r="A75" s="2"/>
      <c r="B75" s="21"/>
      <c r="C75" s="2"/>
      <c r="D75" s="21"/>
      <c r="E75" s="21"/>
      <c r="F75" s="21"/>
      <c r="G75" s="27"/>
      <c r="H75" s="27"/>
      <c r="I75" s="27"/>
      <c r="J75" s="27"/>
      <c r="K75" s="27"/>
      <c r="L75" s="2"/>
      <c r="M75" s="9"/>
      <c r="N75" s="4"/>
      <c r="O75" s="3"/>
      <c r="P75" s="3"/>
      <c r="Q75" s="5"/>
      <c r="R75" s="2"/>
      <c r="S75" s="2"/>
      <c r="T75" s="2"/>
      <c r="U75" s="2"/>
      <c r="V75" s="2"/>
      <c r="W75" s="9"/>
      <c r="X75" s="9"/>
      <c r="Y75" s="2"/>
      <c r="Z75" s="2"/>
      <c r="AA75" s="2"/>
      <c r="AB75" s="2"/>
      <c r="AC75" s="2"/>
    </row>
    <row r="76" spans="1:29" ht="11.25" hidden="1">
      <c r="A76" s="23" t="s">
        <v>36</v>
      </c>
      <c r="B76" s="23" t="s">
        <v>6</v>
      </c>
      <c r="C76" s="1" t="s">
        <v>15</v>
      </c>
      <c r="D76" s="23" t="s">
        <v>14</v>
      </c>
      <c r="E76" s="23"/>
      <c r="F76" s="23"/>
      <c r="G76" s="29"/>
      <c r="H76" s="29"/>
      <c r="I76" s="29"/>
      <c r="J76" s="29"/>
      <c r="K76" s="29"/>
      <c r="L76" s="1" t="s">
        <v>6</v>
      </c>
      <c r="M76" s="10" t="s">
        <v>17</v>
      </c>
      <c r="N76" s="6" t="s">
        <v>9</v>
      </c>
      <c r="O76" s="24" t="s">
        <v>2</v>
      </c>
      <c r="P76" s="24" t="s">
        <v>3</v>
      </c>
      <c r="Q76" s="7" t="s">
        <v>16</v>
      </c>
      <c r="R76" s="7" t="s">
        <v>10</v>
      </c>
      <c r="S76" s="8" t="s">
        <v>11</v>
      </c>
      <c r="T76" s="7" t="s">
        <v>12</v>
      </c>
      <c r="U76" s="7" t="s">
        <v>13</v>
      </c>
      <c r="V76" s="7" t="s">
        <v>16</v>
      </c>
      <c r="W76" s="7" t="s">
        <v>10</v>
      </c>
      <c r="X76" s="8" t="s">
        <v>11</v>
      </c>
      <c r="Y76" s="7" t="s">
        <v>12</v>
      </c>
      <c r="Z76" s="7" t="s">
        <v>13</v>
      </c>
      <c r="AA76" s="2"/>
      <c r="AB76" s="2"/>
      <c r="AC76" s="2"/>
    </row>
    <row r="77" spans="1:29" ht="11.25" hidden="1">
      <c r="A77" s="22" t="str">
        <f aca="true" t="shared" si="95" ref="A77:B82">A69</f>
        <v>Mirabelli</v>
      </c>
      <c r="B77" s="22" t="str">
        <f t="shared" si="95"/>
        <v>R</v>
      </c>
      <c r="C77" s="26" t="s">
        <v>7</v>
      </c>
      <c r="D77" s="36">
        <f>100-VLOOKUP(A76,$B$2:$M$10,11,FALSE)*100</f>
        <v>12.900000000000006</v>
      </c>
      <c r="E77" s="23"/>
      <c r="F77" s="23"/>
      <c r="G77" s="29"/>
      <c r="H77" s="29"/>
      <c r="I77" s="29"/>
      <c r="J77" s="29"/>
      <c r="K77" s="29"/>
      <c r="L77" s="35" t="str">
        <f aca="true" t="shared" si="96" ref="L77:L82">VLOOKUP($A77,$A$21:$Q$26,2,FALSE)</f>
        <v>R</v>
      </c>
      <c r="M77" s="35">
        <f aca="true" t="shared" si="97" ref="M77:M82">VLOOKUP($A77,$A$21:$Q$26,17,FALSE)</f>
        <v>4</v>
      </c>
      <c r="N77" s="17">
        <f aca="true" t="shared" si="98" ref="N77:N82">VLOOKUP($A77,$A$21:$Q$26,15,FALSE)</f>
        <v>0</v>
      </c>
      <c r="O77" s="25">
        <f>U77/(U77+U78+U79+U80+U81+U82)*D77</f>
        <v>0</v>
      </c>
      <c r="P77" s="25">
        <f>Z77/(Z77+Z78+Z79+Z80+Z81+Z82)*D78</f>
        <v>0</v>
      </c>
      <c r="Q77" s="3">
        <f aca="true" t="shared" si="99" ref="Q77:Q82">IF(L77="B",0.5,IF(L77=$C$29,0,1))</f>
        <v>0</v>
      </c>
      <c r="R77" s="3">
        <f aca="true" t="shared" si="100" ref="R77:R82">IF($N77="",0,1)</f>
        <v>1</v>
      </c>
      <c r="S77" s="5">
        <f aca="true" t="shared" si="101" ref="S77:S82">15*M77*R77</f>
        <v>60</v>
      </c>
      <c r="T77" s="20">
        <f>IF($N77&gt;0,$S77+10*$N77,0)</f>
        <v>0</v>
      </c>
      <c r="U77" s="20">
        <f aca="true" t="shared" si="102" ref="U77:U82">IF($N77&gt;0,(($T77+$Q77*25)*$R77)^2,0)</f>
        <v>0</v>
      </c>
      <c r="V77" s="3">
        <f aca="true" t="shared" si="103" ref="V77:V82">IF(B77="B",0.5,IF(B77=$C$30,0,1))</f>
        <v>1</v>
      </c>
      <c r="W77" s="3">
        <f aca="true" t="shared" si="104" ref="W77:W82">IF($N77="",0,1)</f>
        <v>1</v>
      </c>
      <c r="X77" s="43">
        <f aca="true" t="shared" si="105" ref="X77:X82">S77</f>
        <v>60</v>
      </c>
      <c r="Y77" s="20">
        <f>IF($N77&gt;0,$S77+10*$N77,0)</f>
        <v>0</v>
      </c>
      <c r="Z77" s="20">
        <f>IF($N77&gt;0,(($T77+$Q77*25)*$R77)^2,0)</f>
        <v>0</v>
      </c>
      <c r="AA77" s="2"/>
      <c r="AB77" s="2"/>
      <c r="AC77" s="2"/>
    </row>
    <row r="78" spans="1:29" ht="11.25" hidden="1">
      <c r="A78" s="22" t="str">
        <f t="shared" si="95"/>
        <v>Cora</v>
      </c>
      <c r="B78" s="22" t="str">
        <f t="shared" si="95"/>
        <v>L</v>
      </c>
      <c r="C78" s="26" t="s">
        <v>8</v>
      </c>
      <c r="D78" s="36">
        <f>100-VLOOKUP(A76,$B$2:$M$10,12,FALSE)*100</f>
        <v>12.900000000000006</v>
      </c>
      <c r="E78" s="23"/>
      <c r="F78" s="23"/>
      <c r="G78" s="29"/>
      <c r="H78" s="29"/>
      <c r="I78" s="29"/>
      <c r="J78" s="29"/>
      <c r="K78" s="29"/>
      <c r="L78" s="35" t="str">
        <f t="shared" si="96"/>
        <v>L</v>
      </c>
      <c r="M78" s="35">
        <f t="shared" si="97"/>
        <v>3.4</v>
      </c>
      <c r="N78" s="17">
        <f t="shared" si="98"/>
        <v>0</v>
      </c>
      <c r="O78" s="25">
        <f>U78/(U77+U78+U79+U80+U81+U82)*D77</f>
        <v>0</v>
      </c>
      <c r="P78" s="25">
        <f>Z78/(Z77+Z78+Z79+Z80+Z81+Z82)*D78</f>
        <v>0</v>
      </c>
      <c r="Q78" s="3">
        <f t="shared" si="99"/>
        <v>1</v>
      </c>
      <c r="R78" s="3">
        <f t="shared" si="100"/>
        <v>1</v>
      </c>
      <c r="S78" s="5">
        <f t="shared" si="101"/>
        <v>51</v>
      </c>
      <c r="T78" s="20">
        <f>IF($N78&gt;0,$S78+10*$N78,0)</f>
        <v>0</v>
      </c>
      <c r="U78" s="20">
        <f t="shared" si="102"/>
        <v>0</v>
      </c>
      <c r="V78" s="3">
        <f t="shared" si="103"/>
        <v>0</v>
      </c>
      <c r="W78" s="3">
        <f t="shared" si="104"/>
        <v>1</v>
      </c>
      <c r="X78" s="43">
        <f t="shared" si="105"/>
        <v>51</v>
      </c>
      <c r="Y78" s="20">
        <f>IF($N78&gt;0,$S78+10*$N78,0)</f>
        <v>0</v>
      </c>
      <c r="Z78" s="20">
        <f>IF($N78&gt;0,(($T78+$Q78*25)*$R78)^2,0)</f>
        <v>0</v>
      </c>
      <c r="AA78" s="2"/>
      <c r="AB78" s="2"/>
      <c r="AC78" s="2"/>
    </row>
    <row r="79" spans="1:29" ht="11.25" hidden="1">
      <c r="A79" s="22" t="str">
        <f t="shared" si="95"/>
        <v>Crisp</v>
      </c>
      <c r="B79" s="22" t="str">
        <f t="shared" si="95"/>
        <v>B</v>
      </c>
      <c r="C79" s="13"/>
      <c r="D79" s="19"/>
      <c r="E79" s="15"/>
      <c r="F79" s="15"/>
      <c r="G79" s="30"/>
      <c r="H79" s="30"/>
      <c r="I79" s="30"/>
      <c r="J79" s="30"/>
      <c r="K79" s="30"/>
      <c r="L79" s="35" t="str">
        <f t="shared" si="96"/>
        <v>B</v>
      </c>
      <c r="M79" s="35">
        <f t="shared" si="97"/>
        <v>4.8</v>
      </c>
      <c r="N79" s="17">
        <f t="shared" si="98"/>
        <v>4</v>
      </c>
      <c r="O79" s="25">
        <f>U79/(U77+U78+U79+U80+U81+U82)*D77</f>
        <v>9.599636328720434</v>
      </c>
      <c r="P79" s="25">
        <f>Z79/(Z77+Z78+Z79+Z80+Z81+Z82)*D78</f>
        <v>9.599636328720434</v>
      </c>
      <c r="Q79" s="3">
        <f t="shared" si="99"/>
        <v>0.5</v>
      </c>
      <c r="R79" s="3">
        <f t="shared" si="100"/>
        <v>1</v>
      </c>
      <c r="S79" s="5">
        <f t="shared" si="101"/>
        <v>72</v>
      </c>
      <c r="T79" s="20">
        <f>IF($N79&gt;0,$S79+10*$N79,0)</f>
        <v>112</v>
      </c>
      <c r="U79" s="20">
        <f t="shared" si="102"/>
        <v>15500.25</v>
      </c>
      <c r="V79" s="3">
        <f t="shared" si="103"/>
        <v>0.5</v>
      </c>
      <c r="W79" s="3">
        <f t="shared" si="104"/>
        <v>1</v>
      </c>
      <c r="X79" s="43">
        <f t="shared" si="105"/>
        <v>72</v>
      </c>
      <c r="Y79" s="20">
        <f>IF($N79&gt;0,$S79+10*$N79,0)</f>
        <v>112</v>
      </c>
      <c r="Z79" s="20">
        <f>IF($N79&gt;0,(($T79+$Q79*25)*$R79)^2,0)</f>
        <v>15500.25</v>
      </c>
      <c r="AA79" s="2"/>
      <c r="AB79" s="2"/>
      <c r="AC79" s="2"/>
    </row>
    <row r="80" spans="1:29" ht="11.25" hidden="1">
      <c r="A80" s="22" t="str">
        <f t="shared" si="95"/>
        <v>Kielty</v>
      </c>
      <c r="B80" s="22" t="str">
        <f t="shared" si="95"/>
        <v>R</v>
      </c>
      <c r="C80" s="13"/>
      <c r="D80" s="19"/>
      <c r="E80" s="15"/>
      <c r="F80" s="15"/>
      <c r="G80" s="30"/>
      <c r="H80" s="30"/>
      <c r="I80" s="30"/>
      <c r="J80" s="30"/>
      <c r="K80" s="30"/>
      <c r="L80" s="35" t="str">
        <f t="shared" si="96"/>
        <v>R</v>
      </c>
      <c r="M80" s="35">
        <f t="shared" si="97"/>
        <v>4.2</v>
      </c>
      <c r="N80" s="17">
        <f t="shared" si="98"/>
        <v>1</v>
      </c>
      <c r="O80" s="25">
        <f>U80/(U77+U78+U79+U80+U81+U82)*D77</f>
        <v>3.3003636712795723</v>
      </c>
      <c r="P80" s="25">
        <f>Z80/(Z77+Z78+Z79+Z80+Z81+Z82)*D78</f>
        <v>3.3003636712795723</v>
      </c>
      <c r="Q80" s="3">
        <f t="shared" si="99"/>
        <v>0</v>
      </c>
      <c r="R80" s="3">
        <f t="shared" si="100"/>
        <v>1</v>
      </c>
      <c r="S80" s="5">
        <f t="shared" si="101"/>
        <v>63</v>
      </c>
      <c r="T80" s="20">
        <f>IF($N80&gt;0,$S80+10*$N80,0)</f>
        <v>73</v>
      </c>
      <c r="U80" s="20">
        <f t="shared" si="102"/>
        <v>5329</v>
      </c>
      <c r="V80" s="3">
        <f t="shared" si="103"/>
        <v>1</v>
      </c>
      <c r="W80" s="3">
        <f t="shared" si="104"/>
        <v>1</v>
      </c>
      <c r="X80" s="43">
        <f t="shared" si="105"/>
        <v>63</v>
      </c>
      <c r="Y80" s="20">
        <f>IF($N80&gt;0,$S80+10*$N80,0)</f>
        <v>73</v>
      </c>
      <c r="Z80" s="20">
        <f>IF($N80&gt;0,(($T80+$Q80*25)*$R80)^2,0)</f>
        <v>5329</v>
      </c>
      <c r="AA80" s="2"/>
      <c r="AB80" s="2"/>
      <c r="AC80" s="2"/>
    </row>
    <row r="81" spans="1:29" ht="11.25" hidden="1">
      <c r="A81" s="22" t="str">
        <f t="shared" si="95"/>
        <v>None</v>
      </c>
      <c r="B81" s="22">
        <f t="shared" si="95"/>
        <v>0</v>
      </c>
      <c r="C81" s="13"/>
      <c r="D81" s="19"/>
      <c r="E81" s="15"/>
      <c r="F81" s="15"/>
      <c r="G81" s="30"/>
      <c r="H81" s="30"/>
      <c r="I81" s="30"/>
      <c r="J81" s="30"/>
      <c r="K81" s="30"/>
      <c r="L81" s="35">
        <f t="shared" si="96"/>
        <v>0</v>
      </c>
      <c r="M81" s="35">
        <f t="shared" si="97"/>
        <v>0</v>
      </c>
      <c r="N81" s="17">
        <f t="shared" si="98"/>
        <v>0</v>
      </c>
      <c r="O81" s="25">
        <f>U81/(U77+U78+U79+U80+U81+U82)*D77</f>
        <v>0</v>
      </c>
      <c r="P81" s="25">
        <f>Z81/(Z77+Z78+Z79+Z80+Z81+Z82)*D78</f>
        <v>0</v>
      </c>
      <c r="Q81" s="3">
        <f t="shared" si="99"/>
        <v>1</v>
      </c>
      <c r="R81" s="3">
        <f t="shared" si="100"/>
        <v>1</v>
      </c>
      <c r="S81" s="5">
        <f t="shared" si="101"/>
        <v>0</v>
      </c>
      <c r="T81" s="20">
        <f>IF($N81&gt;0,$S81+10*$N81,0)</f>
        <v>0</v>
      </c>
      <c r="U81" s="20">
        <f t="shared" si="102"/>
        <v>0</v>
      </c>
      <c r="V81" s="3">
        <f t="shared" si="103"/>
        <v>1</v>
      </c>
      <c r="W81" s="3">
        <f t="shared" si="104"/>
        <v>1</v>
      </c>
      <c r="X81" s="43">
        <f t="shared" si="105"/>
        <v>0</v>
      </c>
      <c r="Y81" s="20">
        <f>IF($N81&gt;0,$S81+10*$N81,0)</f>
        <v>0</v>
      </c>
      <c r="Z81" s="20">
        <f>IF($N81&gt;0,(($T81+$Q81*25)*$R81)^2,0)</f>
        <v>0</v>
      </c>
      <c r="AA81" s="2"/>
      <c r="AB81" s="2"/>
      <c r="AC81" s="2"/>
    </row>
    <row r="82" spans="1:29" ht="11.25" hidden="1">
      <c r="A82" s="22" t="str">
        <f t="shared" si="95"/>
        <v>None</v>
      </c>
      <c r="B82" s="22">
        <f t="shared" si="95"/>
        <v>0</v>
      </c>
      <c r="C82" s="13"/>
      <c r="D82" s="19"/>
      <c r="E82" s="15"/>
      <c r="F82" s="15"/>
      <c r="G82" s="30"/>
      <c r="H82" s="30"/>
      <c r="I82" s="30"/>
      <c r="J82" s="30"/>
      <c r="K82" s="30"/>
      <c r="L82" s="35">
        <f t="shared" si="96"/>
        <v>0</v>
      </c>
      <c r="M82" s="35">
        <f t="shared" si="97"/>
        <v>0</v>
      </c>
      <c r="N82" s="17">
        <f t="shared" si="98"/>
        <v>0</v>
      </c>
      <c r="O82" s="25">
        <f>U82/(U77+U78+U79+U80+U81+U82)*D77</f>
        <v>0</v>
      </c>
      <c r="P82" s="25">
        <f>Z82/(Z77+Z78+Z79+Z80+Z81+Z82)*D78</f>
        <v>0</v>
      </c>
      <c r="Q82" s="3">
        <f t="shared" si="99"/>
        <v>1</v>
      </c>
      <c r="R82" s="3">
        <f t="shared" si="100"/>
        <v>1</v>
      </c>
      <c r="S82" s="5">
        <f t="shared" si="101"/>
        <v>0</v>
      </c>
      <c r="T82" s="20">
        <f>IF(N82&gt;0,S82+10*N82,0)</f>
        <v>0</v>
      </c>
      <c r="U82" s="20">
        <f t="shared" si="102"/>
        <v>0</v>
      </c>
      <c r="V82" s="3">
        <f t="shared" si="103"/>
        <v>1</v>
      </c>
      <c r="W82" s="3">
        <f t="shared" si="104"/>
        <v>1</v>
      </c>
      <c r="X82" s="43">
        <f t="shared" si="105"/>
        <v>0</v>
      </c>
      <c r="Y82" s="20">
        <f>IF(S82&gt;0,X82+10*S82,0)</f>
        <v>0</v>
      </c>
      <c r="Z82" s="20">
        <f>IF(S82&gt;0,((Y82+V82*25)*W82)^2,0)</f>
        <v>0</v>
      </c>
      <c r="AA82" s="2"/>
      <c r="AB82" s="2"/>
      <c r="AC82" s="2"/>
    </row>
    <row r="83" spans="1:29" ht="11.25" hidden="1">
      <c r="A83" s="2"/>
      <c r="B83" s="21"/>
      <c r="C83" s="2"/>
      <c r="D83" s="21"/>
      <c r="E83" s="21"/>
      <c r="F83" s="21"/>
      <c r="G83" s="27"/>
      <c r="H83" s="27"/>
      <c r="I83" s="27"/>
      <c r="J83" s="27"/>
      <c r="K83" s="27"/>
      <c r="L83" s="2"/>
      <c r="M83" s="9"/>
      <c r="N83" s="4"/>
      <c r="O83" s="3"/>
      <c r="P83" s="3"/>
      <c r="Q83" s="5"/>
      <c r="R83" s="2"/>
      <c r="S83" s="2"/>
      <c r="T83" s="2"/>
      <c r="U83" s="2"/>
      <c r="V83" s="2"/>
      <c r="W83" s="9"/>
      <c r="X83" s="9"/>
      <c r="Y83" s="2"/>
      <c r="Z83" s="2"/>
      <c r="AA83" s="2"/>
      <c r="AB83" s="2"/>
      <c r="AC83" s="2"/>
    </row>
    <row r="84" spans="1:29" ht="11.25" hidden="1">
      <c r="A84" s="23" t="s">
        <v>41</v>
      </c>
      <c r="B84" s="23" t="s">
        <v>6</v>
      </c>
      <c r="C84" s="1" t="s">
        <v>15</v>
      </c>
      <c r="D84" s="23" t="s">
        <v>14</v>
      </c>
      <c r="E84" s="23"/>
      <c r="F84" s="23"/>
      <c r="G84" s="29"/>
      <c r="H84" s="29"/>
      <c r="I84" s="29"/>
      <c r="J84" s="29"/>
      <c r="K84" s="29"/>
      <c r="L84" s="1" t="s">
        <v>6</v>
      </c>
      <c r="M84" s="10" t="s">
        <v>17</v>
      </c>
      <c r="N84" s="6" t="s">
        <v>9</v>
      </c>
      <c r="O84" s="24" t="s">
        <v>2</v>
      </c>
      <c r="P84" s="24" t="s">
        <v>3</v>
      </c>
      <c r="Q84" s="7" t="s">
        <v>16</v>
      </c>
      <c r="R84" s="7" t="s">
        <v>10</v>
      </c>
      <c r="S84" s="8" t="s">
        <v>11</v>
      </c>
      <c r="T84" s="7" t="s">
        <v>12</v>
      </c>
      <c r="U84" s="7" t="s">
        <v>13</v>
      </c>
      <c r="V84" s="7" t="s">
        <v>16</v>
      </c>
      <c r="W84" s="7" t="s">
        <v>10</v>
      </c>
      <c r="X84" s="8" t="s">
        <v>11</v>
      </c>
      <c r="Y84" s="7" t="s">
        <v>12</v>
      </c>
      <c r="Z84" s="7" t="s">
        <v>13</v>
      </c>
      <c r="AA84" s="2"/>
      <c r="AB84" s="2"/>
      <c r="AC84" s="2"/>
    </row>
    <row r="85" spans="1:29" ht="11.25" hidden="1">
      <c r="A85" s="22" t="str">
        <f aca="true" t="shared" si="106" ref="A85:B90">A77</f>
        <v>Mirabelli</v>
      </c>
      <c r="B85" s="22" t="str">
        <f t="shared" si="106"/>
        <v>R</v>
      </c>
      <c r="C85" s="26" t="s">
        <v>7</v>
      </c>
      <c r="D85" s="36">
        <f>100-VLOOKUP(A84,$B$2:$M$10,11,FALSE)*100</f>
        <v>30.666666666666657</v>
      </c>
      <c r="E85" s="23"/>
      <c r="F85" s="23"/>
      <c r="G85" s="29"/>
      <c r="H85" s="29"/>
      <c r="I85" s="29"/>
      <c r="J85" s="29"/>
      <c r="K85" s="29"/>
      <c r="L85" s="35" t="str">
        <f aca="true" t="shared" si="107" ref="L85:L90">VLOOKUP($A85,$A$21:$Q$26,2,FALSE)</f>
        <v>R</v>
      </c>
      <c r="M85" s="35">
        <f aca="true" t="shared" si="108" ref="M85:M90">VLOOKUP($A85,$A$21:$Q$26,17,FALSE)</f>
        <v>4</v>
      </c>
      <c r="N85" s="17">
        <f aca="true" t="shared" si="109" ref="N85:N90">VLOOKUP($A85,$A$21:$Q$26,16,FALSE)</f>
        <v>0</v>
      </c>
      <c r="O85" s="25">
        <f>U85/(U85+U86+U87+U88+U89+U90)*D85</f>
        <v>0</v>
      </c>
      <c r="P85" s="25">
        <f>Z85/(Z85+Z86+Z87+Z88+Z89+Z90)*D86</f>
        <v>0</v>
      </c>
      <c r="Q85" s="3">
        <f aca="true" t="shared" si="110" ref="Q85:Q90">IF(L85="B",0.5,IF(L85=$C$29,0,1))</f>
        <v>0</v>
      </c>
      <c r="R85" s="3">
        <f aca="true" t="shared" si="111" ref="R85:R90">IF($N85="",0,1)</f>
        <v>1</v>
      </c>
      <c r="S85" s="5">
        <f aca="true" t="shared" si="112" ref="S85:S90">15*M85*R85</f>
        <v>60</v>
      </c>
      <c r="T85" s="20">
        <f>IF($N85&gt;0,$S85+10*$N85,0)</f>
        <v>0</v>
      </c>
      <c r="U85" s="20">
        <f aca="true" t="shared" si="113" ref="U85:U90">IF($N85&gt;0,(($T85+$Q85*25)*$R85)^2,0)</f>
        <v>0</v>
      </c>
      <c r="V85" s="3">
        <f aca="true" t="shared" si="114" ref="V85:V90">IF(B85="B",0.5,IF(B85=$C$30,0,1))</f>
        <v>1</v>
      </c>
      <c r="W85" s="3">
        <f aca="true" t="shared" si="115" ref="W85:W90">IF($N85="",0,1)</f>
        <v>1</v>
      </c>
      <c r="X85" s="43">
        <f aca="true" t="shared" si="116" ref="X85:X90">S85</f>
        <v>60</v>
      </c>
      <c r="Y85" s="20">
        <f>IF($N85&gt;0,$S85+10*$N85,0)</f>
        <v>0</v>
      </c>
      <c r="Z85" s="20">
        <f>IF($N85&gt;0,(($T85+$Q85*25)*$R85)^2,0)</f>
        <v>0</v>
      </c>
      <c r="AA85" s="2"/>
      <c r="AB85" s="2"/>
      <c r="AC85" s="2"/>
    </row>
    <row r="86" spans="1:29" ht="11.25" hidden="1">
      <c r="A86" s="22" t="str">
        <f t="shared" si="106"/>
        <v>Cora</v>
      </c>
      <c r="B86" s="22" t="str">
        <f t="shared" si="106"/>
        <v>L</v>
      </c>
      <c r="C86" s="26" t="s">
        <v>8</v>
      </c>
      <c r="D86" s="36">
        <f>100-VLOOKUP(A84,$B$2:$M$10,12,FALSE)*100</f>
        <v>30.666666666666657</v>
      </c>
      <c r="E86" s="23"/>
      <c r="F86" s="23"/>
      <c r="G86" s="29"/>
      <c r="H86" s="29"/>
      <c r="I86" s="29"/>
      <c r="J86" s="29"/>
      <c r="K86" s="29"/>
      <c r="L86" s="35" t="str">
        <f t="shared" si="107"/>
        <v>L</v>
      </c>
      <c r="M86" s="35">
        <f t="shared" si="108"/>
        <v>3.4</v>
      </c>
      <c r="N86" s="17">
        <f t="shared" si="109"/>
        <v>0</v>
      </c>
      <c r="O86" s="25">
        <f>U86/(U85+U86+U87+U88+U89+U90)*D85</f>
        <v>0</v>
      </c>
      <c r="P86" s="25">
        <f>Z86/(Z85+Z86+Z87+Z88+Z89+Z90)*D86</f>
        <v>0</v>
      </c>
      <c r="Q86" s="3">
        <f t="shared" si="110"/>
        <v>1</v>
      </c>
      <c r="R86" s="3">
        <f t="shared" si="111"/>
        <v>1</v>
      </c>
      <c r="S86" s="5">
        <f t="shared" si="112"/>
        <v>51</v>
      </c>
      <c r="T86" s="20">
        <f>IF($N86&gt;0,$S86+10*$N86,0)</f>
        <v>0</v>
      </c>
      <c r="U86" s="20">
        <f t="shared" si="113"/>
        <v>0</v>
      </c>
      <c r="V86" s="3">
        <f t="shared" si="114"/>
        <v>0</v>
      </c>
      <c r="W86" s="3">
        <f t="shared" si="115"/>
        <v>1</v>
      </c>
      <c r="X86" s="43">
        <f t="shared" si="116"/>
        <v>51</v>
      </c>
      <c r="Y86" s="20">
        <f>IF($N86&gt;0,$S86+10*$N86,0)</f>
        <v>0</v>
      </c>
      <c r="Z86" s="20">
        <f>IF($N86&gt;0,(($T86+$Q86*25)*$R86)^2,0)</f>
        <v>0</v>
      </c>
      <c r="AA86" s="2"/>
      <c r="AB86" s="2"/>
      <c r="AC86" s="2"/>
    </row>
    <row r="87" spans="1:29" ht="11.25" hidden="1">
      <c r="A87" s="22" t="str">
        <f t="shared" si="106"/>
        <v>Crisp</v>
      </c>
      <c r="B87" s="22" t="str">
        <f t="shared" si="106"/>
        <v>B</v>
      </c>
      <c r="C87" s="13"/>
      <c r="D87" s="19"/>
      <c r="E87" s="15"/>
      <c r="F87" s="15"/>
      <c r="G87" s="30"/>
      <c r="H87" s="30"/>
      <c r="I87" s="30"/>
      <c r="J87" s="30"/>
      <c r="K87" s="30"/>
      <c r="L87" s="35" t="str">
        <f t="shared" si="107"/>
        <v>B</v>
      </c>
      <c r="M87" s="35">
        <f t="shared" si="108"/>
        <v>4.8</v>
      </c>
      <c r="N87" s="17">
        <f t="shared" si="109"/>
        <v>0</v>
      </c>
      <c r="O87" s="25">
        <f>U87/(U85+U86+U87+U88+U89+U90)*D85</f>
        <v>0</v>
      </c>
      <c r="P87" s="25">
        <f>Z87/(Z85+Z86+Z87+Z88+Z89+Z90)*D86</f>
        <v>0</v>
      </c>
      <c r="Q87" s="3">
        <f t="shared" si="110"/>
        <v>0.5</v>
      </c>
      <c r="R87" s="3">
        <f t="shared" si="111"/>
        <v>1</v>
      </c>
      <c r="S87" s="5">
        <f t="shared" si="112"/>
        <v>72</v>
      </c>
      <c r="T87" s="20">
        <f>IF($N87&gt;0,$S87+10*$N87,0)</f>
        <v>0</v>
      </c>
      <c r="U87" s="20">
        <f t="shared" si="113"/>
        <v>0</v>
      </c>
      <c r="V87" s="3">
        <f t="shared" si="114"/>
        <v>0.5</v>
      </c>
      <c r="W87" s="3">
        <f t="shared" si="115"/>
        <v>1</v>
      </c>
      <c r="X87" s="43">
        <f t="shared" si="116"/>
        <v>72</v>
      </c>
      <c r="Y87" s="20">
        <f>IF($N87&gt;0,$S87+10*$N87,0)</f>
        <v>0</v>
      </c>
      <c r="Z87" s="20">
        <f>IF($N87&gt;0,(($T87+$Q87*25)*$R87)^2,0)</f>
        <v>0</v>
      </c>
      <c r="AA87" s="2"/>
      <c r="AB87" s="2"/>
      <c r="AC87" s="2"/>
    </row>
    <row r="88" spans="1:29" ht="11.25" hidden="1">
      <c r="A88" s="22" t="str">
        <f t="shared" si="106"/>
        <v>Kielty</v>
      </c>
      <c r="B88" s="22" t="str">
        <f t="shared" si="106"/>
        <v>R</v>
      </c>
      <c r="C88" s="13"/>
      <c r="D88" s="19"/>
      <c r="E88" s="15"/>
      <c r="F88" s="15"/>
      <c r="G88" s="30"/>
      <c r="H88" s="30"/>
      <c r="I88" s="30"/>
      <c r="J88" s="30"/>
      <c r="K88" s="30"/>
      <c r="L88" s="35" t="str">
        <f t="shared" si="107"/>
        <v>R</v>
      </c>
      <c r="M88" s="35">
        <f t="shared" si="108"/>
        <v>4.2</v>
      </c>
      <c r="N88" s="17">
        <f t="shared" si="109"/>
        <v>4</v>
      </c>
      <c r="O88" s="25">
        <f>U88/(U85+U86+U87+U88+U89+U90)*D85</f>
        <v>30.666666666666657</v>
      </c>
      <c r="P88" s="25">
        <f>Z88/(Z85+Z86+Z87+Z88+Z89+Z90)*D86</f>
        <v>30.666666666666657</v>
      </c>
      <c r="Q88" s="3">
        <f t="shared" si="110"/>
        <v>0</v>
      </c>
      <c r="R88" s="3">
        <f t="shared" si="111"/>
        <v>1</v>
      </c>
      <c r="S88" s="5">
        <f t="shared" si="112"/>
        <v>63</v>
      </c>
      <c r="T88" s="20">
        <f>IF($N88&gt;0,$S88+10*$N88,0)</f>
        <v>103</v>
      </c>
      <c r="U88" s="20">
        <f t="shared" si="113"/>
        <v>10609</v>
      </c>
      <c r="V88" s="3">
        <f t="shared" si="114"/>
        <v>1</v>
      </c>
      <c r="W88" s="3">
        <f t="shared" si="115"/>
        <v>1</v>
      </c>
      <c r="X88" s="43">
        <f t="shared" si="116"/>
        <v>63</v>
      </c>
      <c r="Y88" s="20">
        <f>IF($N88&gt;0,$S88+10*$N88,0)</f>
        <v>103</v>
      </c>
      <c r="Z88" s="20">
        <f>IF($N88&gt;0,(($T88+$Q88*25)*$R88)^2,0)</f>
        <v>10609</v>
      </c>
      <c r="AA88" s="2"/>
      <c r="AB88" s="2"/>
      <c r="AC88" s="2"/>
    </row>
    <row r="89" spans="1:29" ht="11.25" hidden="1">
      <c r="A89" s="22" t="str">
        <f t="shared" si="106"/>
        <v>None</v>
      </c>
      <c r="B89" s="22">
        <f t="shared" si="106"/>
        <v>0</v>
      </c>
      <c r="C89" s="13"/>
      <c r="D89" s="19"/>
      <c r="E89" s="15"/>
      <c r="F89" s="15"/>
      <c r="G89" s="30"/>
      <c r="H89" s="30"/>
      <c r="I89" s="30"/>
      <c r="J89" s="30"/>
      <c r="K89" s="30"/>
      <c r="L89" s="35">
        <f t="shared" si="107"/>
        <v>0</v>
      </c>
      <c r="M89" s="35">
        <f t="shared" si="108"/>
        <v>0</v>
      </c>
      <c r="N89" s="17">
        <f t="shared" si="109"/>
        <v>0</v>
      </c>
      <c r="O89" s="25">
        <f>U89/(U85+U86+U87+U88+U89+U90)*D85</f>
        <v>0</v>
      </c>
      <c r="P89" s="25">
        <f>Z89/(Z85+Z86+Z87+Z88+Z89+Z90)*D86</f>
        <v>0</v>
      </c>
      <c r="Q89" s="3">
        <f t="shared" si="110"/>
        <v>1</v>
      </c>
      <c r="R89" s="3">
        <f t="shared" si="111"/>
        <v>1</v>
      </c>
      <c r="S89" s="5">
        <f t="shared" si="112"/>
        <v>0</v>
      </c>
      <c r="T89" s="20">
        <f>IF($N89&gt;0,$S89+10*$N89,0)</f>
        <v>0</v>
      </c>
      <c r="U89" s="20">
        <f t="shared" si="113"/>
        <v>0</v>
      </c>
      <c r="V89" s="3">
        <f t="shared" si="114"/>
        <v>1</v>
      </c>
      <c r="W89" s="3">
        <f t="shared" si="115"/>
        <v>1</v>
      </c>
      <c r="X89" s="43">
        <f t="shared" si="116"/>
        <v>0</v>
      </c>
      <c r="Y89" s="20">
        <f>IF($N89&gt;0,$S89+10*$N89,0)</f>
        <v>0</v>
      </c>
      <c r="Z89" s="20">
        <f>IF($N89&gt;0,(($T89+$Q89*25)*$R89)^2,0)</f>
        <v>0</v>
      </c>
      <c r="AA89" s="2"/>
      <c r="AB89" s="2"/>
      <c r="AC89" s="2"/>
    </row>
    <row r="90" spans="1:29" ht="11.25" hidden="1">
      <c r="A90" s="22" t="str">
        <f t="shared" si="106"/>
        <v>None</v>
      </c>
      <c r="B90" s="22">
        <f t="shared" si="106"/>
        <v>0</v>
      </c>
      <c r="C90" s="13"/>
      <c r="D90" s="19"/>
      <c r="E90" s="15"/>
      <c r="F90" s="15"/>
      <c r="G90" s="30"/>
      <c r="H90" s="30"/>
      <c r="I90" s="30"/>
      <c r="J90" s="30"/>
      <c r="K90" s="30"/>
      <c r="L90" s="35">
        <f t="shared" si="107"/>
        <v>0</v>
      </c>
      <c r="M90" s="35">
        <f t="shared" si="108"/>
        <v>0</v>
      </c>
      <c r="N90" s="17">
        <f t="shared" si="109"/>
        <v>0</v>
      </c>
      <c r="O90" s="25">
        <f>U90/(U85+U86+U87+U88+U89+U90)*D85</f>
        <v>0</v>
      </c>
      <c r="P90" s="25">
        <f>Z90/(Z85+Z86+Z87+Z88+Z89+Z90)*D86</f>
        <v>0</v>
      </c>
      <c r="Q90" s="3">
        <f t="shared" si="110"/>
        <v>1</v>
      </c>
      <c r="R90" s="3">
        <f t="shared" si="111"/>
        <v>1</v>
      </c>
      <c r="S90" s="5">
        <f t="shared" si="112"/>
        <v>0</v>
      </c>
      <c r="T90" s="20">
        <f>IF(N90&gt;0,S90+10*N90,0)</f>
        <v>0</v>
      </c>
      <c r="U90" s="20">
        <f t="shared" si="113"/>
        <v>0</v>
      </c>
      <c r="V90" s="3">
        <f t="shared" si="114"/>
        <v>1</v>
      </c>
      <c r="W90" s="3">
        <f t="shared" si="115"/>
        <v>1</v>
      </c>
      <c r="X90" s="43">
        <f t="shared" si="116"/>
        <v>0</v>
      </c>
      <c r="Y90" s="20">
        <f>IF(S90&gt;0,X90+10*S90,0)</f>
        <v>0</v>
      </c>
      <c r="Z90" s="20">
        <f>IF(S90&gt;0,((Y90+V90*25)*W90)^2,0)</f>
        <v>0</v>
      </c>
      <c r="AA90" s="2"/>
      <c r="AB90" s="2"/>
      <c r="AC90" s="2"/>
    </row>
    <row r="91" spans="1:29" ht="11.25" hidden="1">
      <c r="A91" s="2"/>
      <c r="B91" s="21"/>
      <c r="C91" s="2"/>
      <c r="D91" s="21"/>
      <c r="E91" s="21"/>
      <c r="F91" s="21"/>
      <c r="G91" s="27"/>
      <c r="H91" s="27"/>
      <c r="I91" s="27"/>
      <c r="J91" s="27"/>
      <c r="K91" s="27"/>
      <c r="L91" s="2"/>
      <c r="M91" s="9"/>
      <c r="N91" s="4"/>
      <c r="O91" s="3"/>
      <c r="P91" s="3"/>
      <c r="Q91" s="5"/>
      <c r="R91" s="2"/>
      <c r="S91" s="2"/>
      <c r="T91" s="2"/>
      <c r="U91" s="2"/>
      <c r="V91" s="2"/>
      <c r="W91" s="9"/>
      <c r="X91" s="9"/>
      <c r="Y91" s="2"/>
      <c r="Z91" s="2"/>
      <c r="AA91" s="2"/>
      <c r="AB91" s="2"/>
      <c r="AC91" s="2"/>
    </row>
    <row r="92" spans="1:29" ht="11.25" hidden="1">
      <c r="A92" s="23" t="s">
        <v>52</v>
      </c>
      <c r="B92" s="23" t="s">
        <v>6</v>
      </c>
      <c r="C92" s="1" t="s">
        <v>15</v>
      </c>
      <c r="D92" s="23" t="s">
        <v>14</v>
      </c>
      <c r="E92" s="23"/>
      <c r="F92" s="23"/>
      <c r="G92" s="29"/>
      <c r="H92" s="29"/>
      <c r="I92" s="29"/>
      <c r="J92" s="29"/>
      <c r="K92" s="29"/>
      <c r="L92" s="1" t="s">
        <v>6</v>
      </c>
      <c r="M92" s="10" t="s">
        <v>17</v>
      </c>
      <c r="N92" s="6" t="s">
        <v>9</v>
      </c>
      <c r="O92" s="24" t="s">
        <v>2</v>
      </c>
      <c r="P92" s="24" t="s">
        <v>3</v>
      </c>
      <c r="Q92" s="7" t="s">
        <v>16</v>
      </c>
      <c r="R92" s="7" t="s">
        <v>10</v>
      </c>
      <c r="S92" s="8" t="s">
        <v>11</v>
      </c>
      <c r="T92" s="7" t="s">
        <v>12</v>
      </c>
      <c r="U92" s="7" t="s">
        <v>13</v>
      </c>
      <c r="V92" s="7" t="s">
        <v>16</v>
      </c>
      <c r="W92" s="7" t="s">
        <v>10</v>
      </c>
      <c r="X92" s="8" t="s">
        <v>11</v>
      </c>
      <c r="Y92" s="7" t="s">
        <v>12</v>
      </c>
      <c r="Z92" s="7" t="s">
        <v>13</v>
      </c>
      <c r="AA92" s="2"/>
      <c r="AB92" s="2"/>
      <c r="AC92" s="2"/>
    </row>
    <row r="93" spans="1:29" ht="11.25" hidden="1">
      <c r="A93" s="22" t="str">
        <f aca="true" t="shared" si="117" ref="A93:B98">A85</f>
        <v>Mirabelli</v>
      </c>
      <c r="B93" s="22" t="str">
        <f t="shared" si="117"/>
        <v>R</v>
      </c>
      <c r="C93" s="26" t="s">
        <v>7</v>
      </c>
      <c r="D93" s="36">
        <f>100-VLOOKUP(A92,$B$2:$M$10,11,FALSE)*100</f>
        <v>0</v>
      </c>
      <c r="E93" s="23"/>
      <c r="F93" s="23"/>
      <c r="G93" s="29"/>
      <c r="H93" s="29"/>
      <c r="I93" s="29"/>
      <c r="J93" s="29"/>
      <c r="K93" s="29"/>
      <c r="L93" s="35" t="str">
        <f aca="true" t="shared" si="118" ref="L93:L98">VLOOKUP($A93,$A$21:$Q$26,2,FALSE)</f>
        <v>R</v>
      </c>
      <c r="M93" s="35">
        <f aca="true" t="shared" si="119" ref="M93:M98">VLOOKUP($A93,$A$21:$Q$26,17,FALSE)</f>
        <v>4</v>
      </c>
      <c r="N93" s="17">
        <f aca="true" t="shared" si="120" ref="N93:N98">IF(V21="N",0,1)</f>
        <v>0</v>
      </c>
      <c r="O93" s="25">
        <f>U93/(U93+U94+U95+U96+U97+U98)*D93</f>
        <v>0</v>
      </c>
      <c r="P93" s="25">
        <f>Z93/(Z93+Z94+Z95+Z96+Z97+Z98)*D94</f>
        <v>0</v>
      </c>
      <c r="Q93" s="3">
        <f aca="true" t="shared" si="121" ref="Q93:Q98">IF(L93="B",0.5,IF(L93=$C$29,0,1))</f>
        <v>0</v>
      </c>
      <c r="R93" s="3">
        <f aca="true" t="shared" si="122" ref="R93:R98">IF($N93="",0,1)</f>
        <v>1</v>
      </c>
      <c r="S93" s="5">
        <f aca="true" t="shared" si="123" ref="S93:S98">15*M93*R93</f>
        <v>60</v>
      </c>
      <c r="T93" s="20">
        <f>IF($N93&gt;0,$S93+10*$N93,0)</f>
        <v>0</v>
      </c>
      <c r="U93" s="20">
        <f aca="true" t="shared" si="124" ref="U93:U98">IF($N93&gt;0,(($T93+$Q93*25)*$R93)^2,0)</f>
        <v>0</v>
      </c>
      <c r="V93" s="3">
        <f aca="true" t="shared" si="125" ref="V93:V98">IF(B93="B",0.5,IF(B93=$C$30,0,1))</f>
        <v>1</v>
      </c>
      <c r="W93" s="3">
        <f aca="true" t="shared" si="126" ref="W93:W98">IF($N93="",0,1)</f>
        <v>1</v>
      </c>
      <c r="X93" s="43">
        <f aca="true" t="shared" si="127" ref="X93:X98">S93</f>
        <v>60</v>
      </c>
      <c r="Y93" s="20">
        <f>IF($N93&gt;0,$S93+10*$N93,0)</f>
        <v>0</v>
      </c>
      <c r="Z93" s="20">
        <f>IF($N93&gt;0,(($T93+$Q93*25)*$R93)^2,0)</f>
        <v>0</v>
      </c>
      <c r="AA93" s="2"/>
      <c r="AB93" s="2"/>
      <c r="AC93" s="2"/>
    </row>
    <row r="94" spans="1:29" ht="11.25" hidden="1">
      <c r="A94" s="22" t="str">
        <f t="shared" si="117"/>
        <v>Cora</v>
      </c>
      <c r="B94" s="22" t="str">
        <f t="shared" si="117"/>
        <v>L</v>
      </c>
      <c r="C94" s="26" t="s">
        <v>8</v>
      </c>
      <c r="D94" s="36">
        <f>100-VLOOKUP(A92,$B$2:$M$10,12,FALSE)*100</f>
        <v>11.111111111111114</v>
      </c>
      <c r="E94" s="23"/>
      <c r="F94" s="23"/>
      <c r="G94" s="29"/>
      <c r="H94" s="29"/>
      <c r="I94" s="29"/>
      <c r="J94" s="29"/>
      <c r="K94" s="29"/>
      <c r="L94" s="35" t="str">
        <f t="shared" si="118"/>
        <v>L</v>
      </c>
      <c r="M94" s="35">
        <f t="shared" si="119"/>
        <v>3.4</v>
      </c>
      <c r="N94" s="17">
        <f t="shared" si="120"/>
        <v>0</v>
      </c>
      <c r="O94" s="25">
        <f>U94/(U93+U94+U95+U96+U97+U98)*D93</f>
        <v>0</v>
      </c>
      <c r="P94" s="25">
        <f>Z94/(Z93+Z94+Z95+Z96+Z97+Z98)*D94</f>
        <v>0</v>
      </c>
      <c r="Q94" s="3">
        <f t="shared" si="121"/>
        <v>1</v>
      </c>
      <c r="R94" s="3">
        <f t="shared" si="122"/>
        <v>1</v>
      </c>
      <c r="S94" s="5">
        <f t="shared" si="123"/>
        <v>51</v>
      </c>
      <c r="T94" s="20">
        <f>IF($N94&gt;0,$S94+10*$N94,0)</f>
        <v>0</v>
      </c>
      <c r="U94" s="20">
        <f t="shared" si="124"/>
        <v>0</v>
      </c>
      <c r="V94" s="3">
        <f t="shared" si="125"/>
        <v>0</v>
      </c>
      <c r="W94" s="3">
        <f t="shared" si="126"/>
        <v>1</v>
      </c>
      <c r="X94" s="43">
        <f t="shared" si="127"/>
        <v>51</v>
      </c>
      <c r="Y94" s="20">
        <f>IF($N94&gt;0,$S94+10*$N94,0)</f>
        <v>0</v>
      </c>
      <c r="Z94" s="20">
        <f>IF($N94&gt;0,(($T94+$Q94*25)*$R94)^2,0)</f>
        <v>0</v>
      </c>
      <c r="AA94" s="2"/>
      <c r="AB94" s="2"/>
      <c r="AC94" s="2"/>
    </row>
    <row r="95" spans="1:29" ht="11.25" hidden="1">
      <c r="A95" s="22" t="str">
        <f t="shared" si="117"/>
        <v>Crisp</v>
      </c>
      <c r="B95" s="22" t="str">
        <f t="shared" si="117"/>
        <v>B</v>
      </c>
      <c r="C95" s="13"/>
      <c r="D95" s="19"/>
      <c r="E95" s="15"/>
      <c r="F95" s="15"/>
      <c r="G95" s="30"/>
      <c r="H95" s="30"/>
      <c r="I95" s="30"/>
      <c r="J95" s="30"/>
      <c r="K95" s="30"/>
      <c r="L95" s="35" t="str">
        <f t="shared" si="118"/>
        <v>B</v>
      </c>
      <c r="M95" s="35">
        <f t="shared" si="119"/>
        <v>4.8</v>
      </c>
      <c r="N95" s="17">
        <f t="shared" si="120"/>
        <v>1</v>
      </c>
      <c r="O95" s="25">
        <f>U95/(U93+U94+U95+U96+U97+U98)*D93</f>
        <v>0</v>
      </c>
      <c r="P95" s="25">
        <f>Z95/(Z93+Z94+Z95+Z96+Z97+Z98)*D94</f>
        <v>6.958640882234341</v>
      </c>
      <c r="Q95" s="3">
        <f t="shared" si="121"/>
        <v>0.5</v>
      </c>
      <c r="R95" s="3">
        <f t="shared" si="122"/>
        <v>1</v>
      </c>
      <c r="S95" s="5">
        <f t="shared" si="123"/>
        <v>72</v>
      </c>
      <c r="T95" s="20">
        <f>IF($N95&gt;0,$S95+10*$N95,0)</f>
        <v>82</v>
      </c>
      <c r="U95" s="20">
        <f t="shared" si="124"/>
        <v>8930.25</v>
      </c>
      <c r="V95" s="3">
        <f t="shared" si="125"/>
        <v>0.5</v>
      </c>
      <c r="W95" s="3">
        <f t="shared" si="126"/>
        <v>1</v>
      </c>
      <c r="X95" s="43">
        <f t="shared" si="127"/>
        <v>72</v>
      </c>
      <c r="Y95" s="20">
        <f>IF($N95&gt;0,$S95+10*$N95,0)</f>
        <v>82</v>
      </c>
      <c r="Z95" s="20">
        <f>IF($N95&gt;0,(($T95+$Q95*25)*$R95)^2,0)</f>
        <v>8930.25</v>
      </c>
      <c r="AA95" s="2"/>
      <c r="AB95" s="2"/>
      <c r="AC95" s="2"/>
    </row>
    <row r="96" spans="1:29" ht="11.25" hidden="1">
      <c r="A96" s="22" t="str">
        <f t="shared" si="117"/>
        <v>Kielty</v>
      </c>
      <c r="B96" s="22" t="str">
        <f t="shared" si="117"/>
        <v>R</v>
      </c>
      <c r="C96" s="13"/>
      <c r="D96" s="19"/>
      <c r="E96" s="15"/>
      <c r="F96" s="15"/>
      <c r="G96" s="30"/>
      <c r="H96" s="30"/>
      <c r="I96" s="30"/>
      <c r="J96" s="30"/>
      <c r="K96" s="30"/>
      <c r="L96" s="35" t="str">
        <f t="shared" si="118"/>
        <v>R</v>
      </c>
      <c r="M96" s="35">
        <f t="shared" si="119"/>
        <v>4.2</v>
      </c>
      <c r="N96" s="17">
        <f t="shared" si="120"/>
        <v>1</v>
      </c>
      <c r="O96" s="25">
        <f>U96/(U93+U94+U95+U96+U97+U98)*D93</f>
        <v>0</v>
      </c>
      <c r="P96" s="25">
        <f>Z96/(Z93+Z94+Z95+Z96+Z97+Z98)*D94</f>
        <v>4.152470228876773</v>
      </c>
      <c r="Q96" s="3">
        <f t="shared" si="121"/>
        <v>0</v>
      </c>
      <c r="R96" s="3">
        <f t="shared" si="122"/>
        <v>1</v>
      </c>
      <c r="S96" s="5">
        <f t="shared" si="123"/>
        <v>63</v>
      </c>
      <c r="T96" s="20">
        <f>IF($N96&gt;0,$S96+10*$N96,0)</f>
        <v>73</v>
      </c>
      <c r="U96" s="20">
        <f t="shared" si="124"/>
        <v>5329</v>
      </c>
      <c r="V96" s="3">
        <f t="shared" si="125"/>
        <v>1</v>
      </c>
      <c r="W96" s="3">
        <f t="shared" si="126"/>
        <v>1</v>
      </c>
      <c r="X96" s="43">
        <f t="shared" si="127"/>
        <v>63</v>
      </c>
      <c r="Y96" s="20">
        <f>IF($N96&gt;0,$S96+10*$N96,0)</f>
        <v>73</v>
      </c>
      <c r="Z96" s="20">
        <f>IF($N96&gt;0,(($T96+$Q96*25)*$R96)^2,0)</f>
        <v>5329</v>
      </c>
      <c r="AA96" s="2"/>
      <c r="AB96" s="2"/>
      <c r="AC96" s="2"/>
    </row>
    <row r="97" spans="1:29" ht="11.25" hidden="1">
      <c r="A97" s="22" t="str">
        <f t="shared" si="117"/>
        <v>None</v>
      </c>
      <c r="B97" s="22">
        <f t="shared" si="117"/>
        <v>0</v>
      </c>
      <c r="C97" s="13"/>
      <c r="D97" s="19"/>
      <c r="E97" s="15"/>
      <c r="F97" s="15"/>
      <c r="G97" s="30"/>
      <c r="H97" s="30"/>
      <c r="I97" s="30"/>
      <c r="J97" s="30"/>
      <c r="K97" s="30"/>
      <c r="L97" s="35">
        <f t="shared" si="118"/>
        <v>0</v>
      </c>
      <c r="M97" s="35">
        <f t="shared" si="119"/>
        <v>0</v>
      </c>
      <c r="N97" s="17">
        <f t="shared" si="120"/>
        <v>0</v>
      </c>
      <c r="O97" s="25">
        <f>U97/(U93+U94+U95+U96+U97+U98)*D93</f>
        <v>0</v>
      </c>
      <c r="P97" s="25">
        <f>Z97/(Z93+Z94+Z95+Z96+Z97+Z98)*D94</f>
        <v>0</v>
      </c>
      <c r="Q97" s="3">
        <f t="shared" si="121"/>
        <v>1</v>
      </c>
      <c r="R97" s="3">
        <f t="shared" si="122"/>
        <v>1</v>
      </c>
      <c r="S97" s="5">
        <f t="shared" si="123"/>
        <v>0</v>
      </c>
      <c r="T97" s="20">
        <f>IF($N97&gt;0,$S97+10*$N97,0)</f>
        <v>0</v>
      </c>
      <c r="U97" s="20">
        <f t="shared" si="124"/>
        <v>0</v>
      </c>
      <c r="V97" s="3">
        <f t="shared" si="125"/>
        <v>1</v>
      </c>
      <c r="W97" s="3">
        <f t="shared" si="126"/>
        <v>1</v>
      </c>
      <c r="X97" s="43">
        <f t="shared" si="127"/>
        <v>0</v>
      </c>
      <c r="Y97" s="20">
        <f>IF($N97&gt;0,$S97+10*$N97,0)</f>
        <v>0</v>
      </c>
      <c r="Z97" s="20">
        <f>IF($N97&gt;0,(($T97+$Q97*25)*$R97)^2,0)</f>
        <v>0</v>
      </c>
      <c r="AA97" s="2"/>
      <c r="AB97" s="2"/>
      <c r="AC97" s="2"/>
    </row>
    <row r="98" spans="1:29" ht="11.25" hidden="1">
      <c r="A98" s="22" t="str">
        <f t="shared" si="117"/>
        <v>None</v>
      </c>
      <c r="B98" s="22">
        <f t="shared" si="117"/>
        <v>0</v>
      </c>
      <c r="C98" s="13"/>
      <c r="D98" s="19"/>
      <c r="E98" s="15"/>
      <c r="F98" s="15"/>
      <c r="G98" s="30"/>
      <c r="H98" s="30"/>
      <c r="I98" s="30"/>
      <c r="J98" s="30"/>
      <c r="K98" s="30"/>
      <c r="L98" s="35">
        <f t="shared" si="118"/>
        <v>0</v>
      </c>
      <c r="M98" s="35">
        <f t="shared" si="119"/>
        <v>0</v>
      </c>
      <c r="N98" s="17">
        <f t="shared" si="120"/>
        <v>0</v>
      </c>
      <c r="O98" s="25">
        <f>U98/(U93+U94+U95+U96+U97+U98)*D93</f>
        <v>0</v>
      </c>
      <c r="P98" s="25">
        <f>Z98/(Z93+Z94+Z95+Z96+Z97+Z98)*D94</f>
        <v>0</v>
      </c>
      <c r="Q98" s="3">
        <f t="shared" si="121"/>
        <v>1</v>
      </c>
      <c r="R98" s="3">
        <f t="shared" si="122"/>
        <v>1</v>
      </c>
      <c r="S98" s="5">
        <f t="shared" si="123"/>
        <v>0</v>
      </c>
      <c r="T98" s="20">
        <f>IF(N98&gt;0,S98+10*N98,0)</f>
        <v>0</v>
      </c>
      <c r="U98" s="20">
        <f t="shared" si="124"/>
        <v>0</v>
      </c>
      <c r="V98" s="3">
        <f t="shared" si="125"/>
        <v>1</v>
      </c>
      <c r="W98" s="3">
        <f t="shared" si="126"/>
        <v>1</v>
      </c>
      <c r="X98" s="43">
        <f t="shared" si="127"/>
        <v>0</v>
      </c>
      <c r="Y98" s="20">
        <f>IF(S98&gt;0,X98+10*S98,0)</f>
        <v>0</v>
      </c>
      <c r="Z98" s="20">
        <f>IF(S98&gt;0,((Y98+V98*25)*W98)^2,0)</f>
        <v>0</v>
      </c>
      <c r="AA98" s="2"/>
      <c r="AB98" s="2"/>
      <c r="AC98" s="2"/>
    </row>
    <row r="99" ht="11.25">
      <c r="N99" s="58"/>
    </row>
    <row r="100" spans="1:14" ht="11.25">
      <c r="A100" s="81" t="s">
        <v>53</v>
      </c>
      <c r="N100" s="58"/>
    </row>
    <row r="101" spans="1:14" ht="11.25">
      <c r="A101" s="81" t="s">
        <v>54</v>
      </c>
      <c r="N101" s="58"/>
    </row>
    <row r="102" ht="11.25">
      <c r="N102" s="58"/>
    </row>
    <row r="103" spans="1:14" ht="11.25">
      <c r="A103" s="81" t="s">
        <v>63</v>
      </c>
      <c r="N103" s="58"/>
    </row>
    <row r="104" spans="1:14" ht="11.25">
      <c r="A104" s="81" t="s">
        <v>64</v>
      </c>
      <c r="N104" s="58"/>
    </row>
    <row r="105" ht="11.25">
      <c r="N105" s="58"/>
    </row>
    <row r="106" spans="1:14" ht="11.25">
      <c r="A106" s="81" t="s">
        <v>65</v>
      </c>
      <c r="N106" s="58"/>
    </row>
    <row r="107" ht="11.25">
      <c r="N107" s="58"/>
    </row>
    <row r="108" ht="11.25">
      <c r="N108" s="58"/>
    </row>
    <row r="109" ht="11.25">
      <c r="N109" s="58"/>
    </row>
    <row r="110" ht="11.25">
      <c r="N110" s="58"/>
    </row>
    <row r="111" ht="11.25">
      <c r="N111" s="58"/>
    </row>
    <row r="112" ht="11.25">
      <c r="N112" s="58"/>
    </row>
    <row r="113" ht="11.25">
      <c r="N113" s="58"/>
    </row>
    <row r="114" ht="11.25">
      <c r="N114" s="58"/>
    </row>
    <row r="115" ht="11.25">
      <c r="N115" s="58"/>
    </row>
    <row r="116" ht="11.25">
      <c r="N116" s="58"/>
    </row>
    <row r="117" ht="11.25">
      <c r="N117" s="58"/>
    </row>
    <row r="118" ht="11.25">
      <c r="N118" s="58"/>
    </row>
    <row r="119" ht="11.25">
      <c r="N119" s="58"/>
    </row>
    <row r="120" ht="11.25">
      <c r="N120" s="58"/>
    </row>
    <row r="121" ht="11.25">
      <c r="N121" s="58"/>
    </row>
    <row r="122" ht="11.25">
      <c r="N122" s="58"/>
    </row>
    <row r="123" ht="11.25">
      <c r="N123" s="58"/>
    </row>
    <row r="124" ht="11.25">
      <c r="N124" s="58"/>
    </row>
    <row r="125" ht="11.25">
      <c r="N125" s="58"/>
    </row>
    <row r="126" ht="11.25">
      <c r="N126" s="58"/>
    </row>
    <row r="127" ht="11.25">
      <c r="N127" s="58"/>
    </row>
    <row r="128" ht="11.25">
      <c r="N128" s="58"/>
    </row>
    <row r="129" ht="11.25">
      <c r="N129" s="58"/>
    </row>
    <row r="130" ht="11.25">
      <c r="N130" s="58"/>
    </row>
    <row r="131" ht="11.25">
      <c r="N131" s="58"/>
    </row>
    <row r="132" ht="11.25">
      <c r="N132" s="58"/>
    </row>
    <row r="133" ht="11.25">
      <c r="N133" s="58"/>
    </row>
    <row r="134" ht="11.25">
      <c r="N134" s="58"/>
    </row>
    <row r="135" ht="11.25">
      <c r="N135" s="58"/>
    </row>
    <row r="136" ht="11.25">
      <c r="N136" s="58"/>
    </row>
    <row r="137" ht="11.25">
      <c r="N137" s="58"/>
    </row>
    <row r="138" ht="11.25">
      <c r="N138" s="58"/>
    </row>
    <row r="139" ht="11.25">
      <c r="N139" s="58"/>
    </row>
    <row r="140" ht="11.25">
      <c r="N140" s="58"/>
    </row>
    <row r="141" ht="11.25">
      <c r="N141" s="58"/>
    </row>
    <row r="142" ht="11.25">
      <c r="N142" s="58"/>
    </row>
    <row r="143" ht="11.25">
      <c r="N143" s="58"/>
    </row>
    <row r="144" ht="11.25">
      <c r="N144" s="58"/>
    </row>
    <row r="145" ht="11.25">
      <c r="N145" s="58"/>
    </row>
    <row r="146" ht="11.25">
      <c r="N146" s="58"/>
    </row>
    <row r="147" ht="11.25">
      <c r="N147" s="58"/>
    </row>
    <row r="148" ht="11.25">
      <c r="N148" s="58"/>
    </row>
    <row r="149" ht="11.25">
      <c r="N149" s="58"/>
    </row>
    <row r="150" ht="11.25">
      <c r="N150" s="58"/>
    </row>
    <row r="151" ht="11.25">
      <c r="N151" s="58"/>
    </row>
    <row r="152" ht="11.25">
      <c r="N152" s="58"/>
    </row>
    <row r="153" ht="11.25">
      <c r="N153" s="58"/>
    </row>
    <row r="154" ht="11.25">
      <c r="N154" s="58"/>
    </row>
    <row r="155" ht="11.25">
      <c r="N155" s="58"/>
    </row>
    <row r="156" ht="11.25">
      <c r="N156" s="58"/>
    </row>
    <row r="157" ht="11.25">
      <c r="N157" s="58"/>
    </row>
    <row r="158" ht="11.25">
      <c r="N158" s="58"/>
    </row>
    <row r="159" ht="11.25">
      <c r="N159" s="58"/>
    </row>
    <row r="160" ht="11.25">
      <c r="N160" s="58"/>
    </row>
    <row r="161" ht="11.25">
      <c r="N161" s="58"/>
    </row>
    <row r="162" ht="11.25">
      <c r="N162" s="58"/>
    </row>
    <row r="163" ht="11.25">
      <c r="N163" s="58"/>
    </row>
    <row r="164" ht="11.25">
      <c r="N164" s="58"/>
    </row>
    <row r="165" ht="11.25">
      <c r="N165" s="58"/>
    </row>
    <row r="166" ht="11.25">
      <c r="N166" s="58"/>
    </row>
    <row r="167" ht="11.25">
      <c r="N167" s="58"/>
    </row>
    <row r="168" ht="11.25">
      <c r="N168" s="58"/>
    </row>
    <row r="169" ht="11.25">
      <c r="N169" s="58"/>
    </row>
    <row r="170" ht="11.25">
      <c r="N170" s="58"/>
    </row>
    <row r="171" ht="11.25">
      <c r="N171" s="58"/>
    </row>
    <row r="172" ht="11.25">
      <c r="N172" s="58"/>
    </row>
    <row r="173" ht="11.25">
      <c r="N173" s="58"/>
    </row>
    <row r="174" ht="11.25">
      <c r="N174" s="58"/>
    </row>
    <row r="175" ht="11.25">
      <c r="N175" s="58"/>
    </row>
    <row r="176" ht="11.25">
      <c r="N176" s="58"/>
    </row>
    <row r="177" ht="11.25">
      <c r="N177" s="58"/>
    </row>
    <row r="178" ht="11.25">
      <c r="N178" s="58"/>
    </row>
    <row r="179" ht="11.25">
      <c r="N179" s="58"/>
    </row>
    <row r="180" ht="11.25">
      <c r="N180" s="58"/>
    </row>
    <row r="181" ht="11.25">
      <c r="N181" s="58"/>
    </row>
    <row r="182" ht="11.25">
      <c r="N182" s="58"/>
    </row>
    <row r="183" ht="11.25">
      <c r="N183" s="58"/>
    </row>
    <row r="184" ht="11.25">
      <c r="N184" s="58"/>
    </row>
    <row r="185" ht="11.25">
      <c r="N185" s="58"/>
    </row>
    <row r="186" ht="11.25">
      <c r="N186" s="58"/>
    </row>
    <row r="187" ht="11.25">
      <c r="N187" s="58"/>
    </row>
    <row r="188" ht="11.25">
      <c r="N188" s="58"/>
    </row>
    <row r="189" ht="11.25">
      <c r="N189" s="58"/>
    </row>
    <row r="190" ht="11.25">
      <c r="N190" s="58"/>
    </row>
    <row r="191" ht="11.25">
      <c r="N191" s="58"/>
    </row>
    <row r="192" ht="11.25">
      <c r="N192" s="58"/>
    </row>
    <row r="193" ht="11.25">
      <c r="N193" s="58"/>
    </row>
    <row r="194" ht="11.25">
      <c r="N194" s="58"/>
    </row>
    <row r="195" ht="11.25">
      <c r="N195" s="58"/>
    </row>
    <row r="196" ht="11.25">
      <c r="N196" s="58"/>
    </row>
    <row r="197" ht="11.25">
      <c r="N197" s="58"/>
    </row>
    <row r="198" ht="11.25">
      <c r="N198" s="58"/>
    </row>
    <row r="199" ht="11.25">
      <c r="N199" s="58"/>
    </row>
    <row r="200" ht="11.25">
      <c r="N200" s="58"/>
    </row>
    <row r="201" ht="11.25">
      <c r="N201" s="58"/>
    </row>
    <row r="202" ht="11.25">
      <c r="N202" s="58"/>
    </row>
    <row r="203" ht="11.25">
      <c r="N203" s="58"/>
    </row>
    <row r="204" ht="11.25">
      <c r="N204" s="58"/>
    </row>
    <row r="205" ht="11.25">
      <c r="N205" s="58"/>
    </row>
    <row r="206" ht="11.25">
      <c r="N206" s="58"/>
    </row>
    <row r="207" ht="11.25">
      <c r="N207" s="58"/>
    </row>
    <row r="208" ht="11.25">
      <c r="N208" s="58"/>
    </row>
    <row r="209" ht="11.25">
      <c r="N209" s="58"/>
    </row>
    <row r="210" ht="11.25">
      <c r="N210" s="58"/>
    </row>
    <row r="211" ht="11.25">
      <c r="N211" s="58"/>
    </row>
    <row r="212" ht="11.25">
      <c r="N212" s="58"/>
    </row>
    <row r="213" ht="11.25">
      <c r="N213" s="58"/>
    </row>
    <row r="214" ht="11.25">
      <c r="N214" s="58"/>
    </row>
    <row r="215" ht="11.25">
      <c r="N215" s="58"/>
    </row>
    <row r="216" ht="11.25">
      <c r="N216" s="58"/>
    </row>
    <row r="217" ht="11.25">
      <c r="N217" s="58"/>
    </row>
    <row r="218" ht="11.25">
      <c r="N218" s="58"/>
    </row>
    <row r="219" ht="11.25">
      <c r="N219" s="58"/>
    </row>
    <row r="220" ht="11.25">
      <c r="N220" s="58"/>
    </row>
    <row r="221" ht="11.25">
      <c r="N221" s="58"/>
    </row>
    <row r="222" ht="11.25">
      <c r="N222" s="58"/>
    </row>
    <row r="223" ht="11.25">
      <c r="N223" s="58"/>
    </row>
    <row r="224" ht="11.25">
      <c r="N224" s="58"/>
    </row>
    <row r="225" ht="11.25">
      <c r="N225" s="58"/>
    </row>
    <row r="226" ht="11.25">
      <c r="N226" s="58"/>
    </row>
    <row r="227" ht="11.25">
      <c r="N227" s="58"/>
    </row>
    <row r="228" ht="11.25">
      <c r="N228" s="58"/>
    </row>
    <row r="229" ht="11.25">
      <c r="N229" s="58"/>
    </row>
    <row r="230" ht="11.25">
      <c r="N230" s="58"/>
    </row>
    <row r="231" ht="11.25">
      <c r="N231" s="58"/>
    </row>
    <row r="232" ht="11.25">
      <c r="N232" s="58"/>
    </row>
    <row r="233" ht="11.25">
      <c r="N233" s="58"/>
    </row>
    <row r="234" ht="11.25">
      <c r="N234" s="58"/>
    </row>
    <row r="235" ht="11.25">
      <c r="N235" s="58"/>
    </row>
    <row r="236" ht="11.25">
      <c r="N236" s="58"/>
    </row>
    <row r="237" ht="11.25">
      <c r="N237" s="58"/>
    </row>
    <row r="238" ht="11.25">
      <c r="N238" s="58"/>
    </row>
    <row r="239" ht="11.25">
      <c r="N239" s="58"/>
    </row>
    <row r="240" ht="11.25">
      <c r="N240" s="58"/>
    </row>
    <row r="241" ht="11.25">
      <c r="N241" s="58"/>
    </row>
    <row r="242" ht="11.25">
      <c r="N242" s="58"/>
    </row>
    <row r="243" ht="11.25">
      <c r="N243" s="58"/>
    </row>
    <row r="244" ht="11.25">
      <c r="N244" s="58"/>
    </row>
    <row r="245" ht="11.25">
      <c r="N245" s="58"/>
    </row>
    <row r="246" ht="11.25">
      <c r="N246" s="58"/>
    </row>
    <row r="247" ht="11.25">
      <c r="N247" s="58"/>
    </row>
    <row r="248" ht="11.25">
      <c r="N248" s="58"/>
    </row>
    <row r="249" ht="11.25">
      <c r="N249" s="58"/>
    </row>
    <row r="250" ht="11.25">
      <c r="N250" s="58"/>
    </row>
    <row r="251" ht="11.25">
      <c r="N251" s="58"/>
    </row>
    <row r="252" ht="11.25">
      <c r="N252" s="58"/>
    </row>
    <row r="253" ht="11.25">
      <c r="N253" s="58"/>
    </row>
    <row r="254" ht="11.25">
      <c r="N254" s="58"/>
    </row>
    <row r="255" ht="11.25">
      <c r="N255" s="58"/>
    </row>
    <row r="256" ht="11.25">
      <c r="N256" s="58"/>
    </row>
    <row r="257" ht="11.25">
      <c r="N257" s="58"/>
    </row>
    <row r="258" ht="11.25">
      <c r="N258" s="58"/>
    </row>
    <row r="259" ht="11.25">
      <c r="N259" s="58"/>
    </row>
    <row r="260" ht="11.25">
      <c r="N260" s="58"/>
    </row>
    <row r="261" ht="11.25">
      <c r="N261" s="58"/>
    </row>
    <row r="262" ht="11.25">
      <c r="N262" s="58"/>
    </row>
    <row r="263" ht="11.25">
      <c r="N263" s="58"/>
    </row>
    <row r="264" ht="11.25">
      <c r="N264" s="58"/>
    </row>
    <row r="265" ht="11.25">
      <c r="N265" s="58"/>
    </row>
    <row r="266" ht="11.25">
      <c r="N266" s="58"/>
    </row>
    <row r="267" ht="11.25">
      <c r="N267" s="58"/>
    </row>
    <row r="268" ht="11.25">
      <c r="N268" s="58"/>
    </row>
    <row r="269" ht="11.25">
      <c r="N269" s="58"/>
    </row>
    <row r="270" ht="11.25">
      <c r="N270" s="58"/>
    </row>
    <row r="271" ht="11.25">
      <c r="N271" s="58"/>
    </row>
    <row r="272" ht="11.25">
      <c r="N272" s="58"/>
    </row>
    <row r="273" ht="11.25">
      <c r="N273" s="58"/>
    </row>
    <row r="274" ht="11.25">
      <c r="N274" s="58"/>
    </row>
    <row r="275" ht="11.25">
      <c r="N275" s="58"/>
    </row>
    <row r="276" ht="11.25">
      <c r="N276" s="58"/>
    </row>
    <row r="277" ht="11.25">
      <c r="N277" s="58"/>
    </row>
    <row r="278" ht="11.25">
      <c r="N278" s="58"/>
    </row>
    <row r="279" ht="11.25">
      <c r="N279" s="58"/>
    </row>
    <row r="280" ht="11.25">
      <c r="N280" s="58"/>
    </row>
    <row r="281" ht="11.25">
      <c r="N281" s="58"/>
    </row>
    <row r="282" ht="11.25">
      <c r="N282" s="58"/>
    </row>
    <row r="283" ht="11.25">
      <c r="N283" s="58"/>
    </row>
    <row r="284" ht="11.25">
      <c r="N284" s="58"/>
    </row>
    <row r="285" ht="11.25">
      <c r="N285" s="58"/>
    </row>
    <row r="286" ht="11.25">
      <c r="N286" s="58"/>
    </row>
    <row r="287" ht="11.25">
      <c r="N287" s="58"/>
    </row>
    <row r="288" ht="11.25">
      <c r="N288" s="58"/>
    </row>
    <row r="289" ht="11.25">
      <c r="N289" s="58"/>
    </row>
    <row r="290" ht="11.25">
      <c r="N290" s="58"/>
    </row>
    <row r="291" ht="11.25">
      <c r="N291" s="58"/>
    </row>
    <row r="292" ht="11.25">
      <c r="N292" s="58"/>
    </row>
    <row r="293" ht="11.25">
      <c r="N293" s="58"/>
    </row>
    <row r="294" ht="11.25">
      <c r="N294" s="58"/>
    </row>
    <row r="295" ht="11.25">
      <c r="N295" s="58"/>
    </row>
    <row r="296" ht="11.25">
      <c r="N296" s="58"/>
    </row>
    <row r="297" ht="11.25">
      <c r="N297" s="58"/>
    </row>
    <row r="298" ht="11.25">
      <c r="N298" s="58"/>
    </row>
    <row r="299" ht="11.25">
      <c r="N299" s="58"/>
    </row>
    <row r="300" ht="11.25">
      <c r="N300" s="58"/>
    </row>
    <row r="301" ht="11.25">
      <c r="N301" s="58"/>
    </row>
    <row r="302" ht="11.25">
      <c r="N302" s="58"/>
    </row>
    <row r="303" ht="11.25">
      <c r="N303" s="58"/>
    </row>
    <row r="304" ht="11.25">
      <c r="N304" s="58"/>
    </row>
    <row r="305" ht="11.25">
      <c r="N305" s="58"/>
    </row>
    <row r="306" ht="11.25">
      <c r="N306" s="58"/>
    </row>
    <row r="307" ht="11.25">
      <c r="N307" s="58"/>
    </row>
    <row r="308" ht="11.25">
      <c r="N308" s="58"/>
    </row>
    <row r="309" ht="11.25">
      <c r="N309" s="58"/>
    </row>
    <row r="310" ht="11.25">
      <c r="N310" s="58"/>
    </row>
    <row r="311" ht="11.25">
      <c r="N311" s="58"/>
    </row>
    <row r="312" ht="11.25">
      <c r="N312" s="58"/>
    </row>
    <row r="313" ht="11.25">
      <c r="N313" s="58"/>
    </row>
    <row r="314" ht="11.25">
      <c r="N314" s="58"/>
    </row>
    <row r="315" ht="11.25">
      <c r="N315" s="58"/>
    </row>
    <row r="316" ht="11.25">
      <c r="N316" s="58"/>
    </row>
    <row r="317" ht="11.25">
      <c r="N317" s="58"/>
    </row>
    <row r="318" ht="11.25">
      <c r="N318" s="58"/>
    </row>
    <row r="319" ht="11.25">
      <c r="N319" s="58"/>
    </row>
    <row r="320" ht="11.25">
      <c r="N320" s="58"/>
    </row>
    <row r="321" ht="11.25">
      <c r="N321" s="58"/>
    </row>
    <row r="322" ht="11.25">
      <c r="N322" s="58"/>
    </row>
    <row r="323" ht="11.25">
      <c r="N323" s="58"/>
    </row>
    <row r="324" ht="11.25">
      <c r="N324" s="58"/>
    </row>
    <row r="325" ht="11.25">
      <c r="N325" s="58"/>
    </row>
    <row r="326" ht="11.25">
      <c r="N326" s="58"/>
    </row>
    <row r="327" ht="11.25">
      <c r="N327" s="58"/>
    </row>
    <row r="328" ht="11.25">
      <c r="N328" s="58"/>
    </row>
    <row r="329" ht="11.25">
      <c r="N329" s="58"/>
    </row>
    <row r="330" ht="11.25">
      <c r="N330" s="58"/>
    </row>
    <row r="331" ht="11.25">
      <c r="N331" s="58"/>
    </row>
    <row r="332" ht="11.25">
      <c r="N332" s="58"/>
    </row>
    <row r="333" ht="11.25">
      <c r="N333" s="58"/>
    </row>
    <row r="334" ht="11.25">
      <c r="N334" s="58"/>
    </row>
    <row r="335" ht="11.25">
      <c r="N335" s="58"/>
    </row>
    <row r="336" ht="11.25">
      <c r="N336" s="58"/>
    </row>
    <row r="337" ht="11.25">
      <c r="N337" s="58"/>
    </row>
    <row r="338" ht="11.25">
      <c r="N338" s="58"/>
    </row>
    <row r="339" ht="11.25">
      <c r="N339" s="58"/>
    </row>
    <row r="340" ht="11.25">
      <c r="N340" s="58"/>
    </row>
    <row r="341" ht="11.25">
      <c r="N341" s="58"/>
    </row>
    <row r="342" ht="11.25">
      <c r="N342" s="58"/>
    </row>
    <row r="343" ht="11.25">
      <c r="N343" s="58"/>
    </row>
    <row r="344" ht="11.25">
      <c r="N344" s="58"/>
    </row>
    <row r="345" ht="11.25">
      <c r="N345" s="58"/>
    </row>
    <row r="346" ht="11.25">
      <c r="N346" s="58"/>
    </row>
    <row r="347" ht="11.25">
      <c r="N347" s="58"/>
    </row>
    <row r="348" ht="11.25">
      <c r="N348" s="58"/>
    </row>
    <row r="349" ht="11.25">
      <c r="N349" s="58"/>
    </row>
    <row r="350" ht="11.25">
      <c r="N350" s="58"/>
    </row>
    <row r="351" ht="11.25">
      <c r="N351" s="58"/>
    </row>
    <row r="352" ht="11.25">
      <c r="N352" s="58"/>
    </row>
    <row r="353" ht="11.25">
      <c r="N353" s="58"/>
    </row>
    <row r="354" ht="11.25">
      <c r="N354" s="58"/>
    </row>
    <row r="355" ht="11.25">
      <c r="N355" s="58"/>
    </row>
    <row r="356" ht="11.25">
      <c r="N356" s="58"/>
    </row>
    <row r="357" ht="11.25">
      <c r="N357" s="58"/>
    </row>
    <row r="358" ht="11.25">
      <c r="N358" s="58"/>
    </row>
    <row r="359" ht="11.25">
      <c r="N359" s="58"/>
    </row>
    <row r="360" ht="11.25">
      <c r="N360" s="58"/>
    </row>
    <row r="361" ht="11.25">
      <c r="N361" s="58"/>
    </row>
    <row r="362" ht="11.25">
      <c r="N362" s="58"/>
    </row>
    <row r="363" ht="11.25">
      <c r="N363" s="58"/>
    </row>
    <row r="364" ht="11.25">
      <c r="N364" s="58"/>
    </row>
    <row r="365" ht="11.25">
      <c r="N365" s="58"/>
    </row>
    <row r="366" ht="11.25">
      <c r="N366" s="58"/>
    </row>
    <row r="367" ht="11.25">
      <c r="N367" s="58"/>
    </row>
    <row r="368" ht="11.25">
      <c r="N368" s="58"/>
    </row>
    <row r="369" ht="11.25">
      <c r="N369" s="58"/>
    </row>
    <row r="370" ht="11.25">
      <c r="N370" s="58"/>
    </row>
    <row r="371" ht="11.25">
      <c r="N371" s="58"/>
    </row>
    <row r="372" ht="11.25">
      <c r="N372" s="58"/>
    </row>
    <row r="373" ht="11.25">
      <c r="N373" s="58"/>
    </row>
    <row r="374" ht="11.25">
      <c r="N374" s="58"/>
    </row>
    <row r="375" ht="11.25">
      <c r="N375" s="58"/>
    </row>
    <row r="376" ht="11.25">
      <c r="N376" s="58"/>
    </row>
    <row r="377" ht="11.25">
      <c r="N377" s="58"/>
    </row>
    <row r="378" ht="11.25">
      <c r="N378" s="58"/>
    </row>
    <row r="379" ht="11.25">
      <c r="N379" s="58"/>
    </row>
    <row r="380" ht="11.25">
      <c r="N380" s="58"/>
    </row>
    <row r="381" ht="11.25">
      <c r="N381" s="58"/>
    </row>
    <row r="382" ht="11.25">
      <c r="N382" s="58"/>
    </row>
    <row r="383" ht="11.25">
      <c r="N383" s="58"/>
    </row>
    <row r="384" ht="11.25">
      <c r="N384" s="58"/>
    </row>
    <row r="385" ht="11.25">
      <c r="N385" s="58"/>
    </row>
    <row r="386" ht="11.25">
      <c r="N386" s="58"/>
    </row>
    <row r="387" ht="11.25">
      <c r="N387" s="58"/>
    </row>
    <row r="388" ht="11.25">
      <c r="N388" s="58"/>
    </row>
    <row r="389" ht="11.25">
      <c r="N389" s="58"/>
    </row>
    <row r="390" ht="11.25">
      <c r="N390" s="58"/>
    </row>
    <row r="391" ht="11.25">
      <c r="N391" s="58"/>
    </row>
    <row r="392" ht="11.25">
      <c r="N392" s="58"/>
    </row>
    <row r="393" ht="11.25">
      <c r="N393" s="58"/>
    </row>
    <row r="394" ht="11.25">
      <c r="N394" s="58"/>
    </row>
    <row r="395" ht="11.25">
      <c r="N395" s="58"/>
    </row>
    <row r="396" ht="11.25">
      <c r="N396" s="58"/>
    </row>
    <row r="397" ht="11.25">
      <c r="N397" s="58"/>
    </row>
    <row r="398" ht="11.25">
      <c r="N398" s="58"/>
    </row>
    <row r="399" ht="11.25">
      <c r="N399" s="58"/>
    </row>
    <row r="400" ht="11.25">
      <c r="N400" s="58"/>
    </row>
    <row r="401" ht="11.25">
      <c r="N401" s="58"/>
    </row>
    <row r="402" ht="11.25">
      <c r="N402" s="58"/>
    </row>
    <row r="403" ht="11.25">
      <c r="N403" s="58"/>
    </row>
    <row r="404" ht="11.25">
      <c r="N404" s="58"/>
    </row>
    <row r="405" ht="11.25">
      <c r="N405" s="58"/>
    </row>
    <row r="406" ht="11.25">
      <c r="N406" s="58"/>
    </row>
    <row r="407" ht="11.25">
      <c r="N407" s="58"/>
    </row>
    <row r="408" ht="11.25">
      <c r="N408" s="58"/>
    </row>
    <row r="409" ht="11.25">
      <c r="N409" s="58"/>
    </row>
    <row r="410" ht="11.25">
      <c r="N410" s="58"/>
    </row>
    <row r="411" ht="11.25">
      <c r="N411" s="58"/>
    </row>
    <row r="412" ht="11.25">
      <c r="N412" s="58"/>
    </row>
    <row r="413" ht="11.25">
      <c r="N413" s="58"/>
    </row>
    <row r="414" ht="11.25">
      <c r="N414" s="58"/>
    </row>
    <row r="415" ht="11.25">
      <c r="N415" s="58"/>
    </row>
    <row r="416" ht="11.25">
      <c r="N416" s="58"/>
    </row>
    <row r="417" ht="11.25">
      <c r="N417" s="58"/>
    </row>
    <row r="418" ht="11.25">
      <c r="N418" s="58"/>
    </row>
    <row r="419" ht="11.25">
      <c r="N419" s="58"/>
    </row>
    <row r="420" ht="11.25">
      <c r="N420" s="58"/>
    </row>
    <row r="421" ht="11.25">
      <c r="N421" s="58"/>
    </row>
    <row r="422" ht="11.25">
      <c r="N422" s="58"/>
    </row>
    <row r="423" ht="11.25">
      <c r="N423" s="58"/>
    </row>
    <row r="424" ht="11.25">
      <c r="N424" s="58"/>
    </row>
    <row r="425" ht="11.25">
      <c r="N425" s="58"/>
    </row>
    <row r="426" ht="11.25">
      <c r="N426" s="58"/>
    </row>
    <row r="427" ht="11.25">
      <c r="N427" s="58"/>
    </row>
    <row r="428" ht="11.25">
      <c r="N428" s="58"/>
    </row>
    <row r="429" ht="11.25">
      <c r="N429" s="58"/>
    </row>
    <row r="430" ht="11.25">
      <c r="N430" s="58"/>
    </row>
    <row r="431" ht="11.25">
      <c r="N431" s="58"/>
    </row>
    <row r="432" ht="11.25">
      <c r="N432" s="58"/>
    </row>
    <row r="433" ht="11.25">
      <c r="N433" s="58"/>
    </row>
    <row r="434" ht="11.25">
      <c r="N434" s="58"/>
    </row>
    <row r="435" ht="11.25">
      <c r="N435" s="58"/>
    </row>
    <row r="436" ht="11.25">
      <c r="N436" s="58"/>
    </row>
    <row r="437" ht="11.25">
      <c r="N437" s="58"/>
    </row>
    <row r="438" ht="11.25">
      <c r="N438" s="58"/>
    </row>
    <row r="439" ht="11.25">
      <c r="N439" s="58"/>
    </row>
    <row r="440" ht="11.25">
      <c r="N440" s="58"/>
    </row>
    <row r="441" ht="11.25">
      <c r="N441" s="58"/>
    </row>
    <row r="442" ht="11.25">
      <c r="N442" s="58"/>
    </row>
    <row r="443" ht="11.25">
      <c r="N443" s="58"/>
    </row>
    <row r="444" ht="11.25">
      <c r="N444" s="58"/>
    </row>
    <row r="445" ht="11.25">
      <c r="N445" s="58"/>
    </row>
    <row r="446" ht="11.25">
      <c r="N446" s="58"/>
    </row>
    <row r="447" ht="11.25">
      <c r="N447" s="58"/>
    </row>
    <row r="448" ht="11.25">
      <c r="N448" s="58"/>
    </row>
    <row r="449" ht="11.25">
      <c r="N449" s="58"/>
    </row>
    <row r="450" ht="11.25">
      <c r="N450" s="58"/>
    </row>
    <row r="451" ht="11.25">
      <c r="N451" s="58"/>
    </row>
    <row r="452" ht="11.25">
      <c r="N452" s="58"/>
    </row>
    <row r="453" ht="11.25">
      <c r="N453" s="58"/>
    </row>
    <row r="454" ht="11.25">
      <c r="N454" s="58"/>
    </row>
    <row r="455" ht="11.25">
      <c r="N455" s="58"/>
    </row>
    <row r="456" ht="11.25">
      <c r="N456" s="58"/>
    </row>
    <row r="457" ht="11.25">
      <c r="N457" s="58"/>
    </row>
    <row r="458" ht="11.25">
      <c r="N458" s="58"/>
    </row>
    <row r="459" ht="11.25">
      <c r="N459" s="58"/>
    </row>
    <row r="460" ht="11.25">
      <c r="N460" s="58"/>
    </row>
    <row r="461" ht="11.25">
      <c r="N461" s="58"/>
    </row>
    <row r="462" ht="11.25">
      <c r="N462" s="58"/>
    </row>
    <row r="463" ht="11.25">
      <c r="N463" s="58"/>
    </row>
    <row r="464" ht="11.25">
      <c r="N464" s="58"/>
    </row>
    <row r="465" ht="11.25">
      <c r="N465" s="58"/>
    </row>
    <row r="466" ht="11.25">
      <c r="N466" s="58"/>
    </row>
    <row r="467" ht="11.25">
      <c r="N467" s="58"/>
    </row>
    <row r="468" ht="11.25">
      <c r="N468" s="58"/>
    </row>
    <row r="469" ht="11.25">
      <c r="N469" s="58"/>
    </row>
    <row r="470" ht="11.25">
      <c r="N470" s="58"/>
    </row>
    <row r="471" ht="11.25">
      <c r="N471" s="58"/>
    </row>
    <row r="472" ht="11.25">
      <c r="N472" s="58"/>
    </row>
    <row r="473" ht="11.25">
      <c r="N473" s="58"/>
    </row>
    <row r="474" ht="11.25">
      <c r="N474" s="58"/>
    </row>
    <row r="475" ht="11.25">
      <c r="N475" s="58"/>
    </row>
    <row r="476" ht="11.25">
      <c r="N476" s="58"/>
    </row>
  </sheetData>
  <sheetProtection/>
  <printOptions/>
  <pageMargins left="0.75" right="0.75" top="1" bottom="1" header="0.5" footer="0.5"/>
  <pageSetup horizontalDpi="4800" verticalDpi="48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76"/>
  <sheetViews>
    <sheetView tabSelected="1" workbookViewId="0" topLeftCell="A1">
      <selection activeCell="AB5" sqref="AB5"/>
    </sheetView>
  </sheetViews>
  <sheetFormatPr defaultColWidth="9.33203125" defaultRowHeight="11.25"/>
  <cols>
    <col min="1" max="1" width="19.16015625" style="54" customWidth="1"/>
    <col min="2" max="2" width="5.83203125" style="55" customWidth="1"/>
    <col min="3" max="3" width="5.83203125" style="54" customWidth="1"/>
    <col min="4" max="4" width="5.83203125" style="55" customWidth="1"/>
    <col min="5" max="6" width="5.5" style="55" hidden="1" customWidth="1"/>
    <col min="7" max="7" width="5.83203125" style="56" customWidth="1"/>
    <col min="8" max="11" width="5.5" style="56" hidden="1" customWidth="1"/>
    <col min="12" max="12" width="5.83203125" style="54" customWidth="1"/>
    <col min="13" max="13" width="5.83203125" style="57" customWidth="1"/>
    <col min="14" max="16" width="5.83203125" style="54" customWidth="1"/>
    <col min="17" max="17" width="5.83203125" style="59" customWidth="1"/>
    <col min="18" max="18" width="10.16015625" style="54" hidden="1" customWidth="1"/>
    <col min="19" max="19" width="11" style="54" hidden="1" customWidth="1"/>
    <col min="20" max="20" width="10" style="54" hidden="1" customWidth="1"/>
    <col min="21" max="21" width="15" style="54" hidden="1" customWidth="1"/>
    <col min="22" max="22" width="5.83203125" style="54" customWidth="1"/>
    <col min="23" max="24" width="5.83203125" style="57" customWidth="1"/>
    <col min="25" max="29" width="5.83203125" style="54" customWidth="1"/>
    <col min="30" max="16384" width="9.33203125" style="54" customWidth="1"/>
  </cols>
  <sheetData>
    <row r="1" spans="1:24" ht="11.25">
      <c r="A1" s="79" t="s">
        <v>0</v>
      </c>
      <c r="B1" s="80" t="s">
        <v>30</v>
      </c>
      <c r="C1" s="50" t="s">
        <v>4</v>
      </c>
      <c r="D1" s="54" t="s">
        <v>1</v>
      </c>
      <c r="E1" s="57" t="s">
        <v>4</v>
      </c>
      <c r="F1" s="57" t="s">
        <v>44</v>
      </c>
      <c r="G1" s="83" t="s">
        <v>62</v>
      </c>
      <c r="H1" s="56" t="s">
        <v>42</v>
      </c>
      <c r="I1" s="56" t="s">
        <v>43</v>
      </c>
      <c r="J1" s="56" t="s">
        <v>45</v>
      </c>
      <c r="L1" s="84"/>
      <c r="M1" s="84"/>
      <c r="N1" s="59"/>
      <c r="R1" s="2"/>
      <c r="S1" s="2"/>
      <c r="T1" s="2"/>
      <c r="U1" s="2"/>
      <c r="W1" s="50" t="s">
        <v>25</v>
      </c>
      <c r="X1" s="50" t="s">
        <v>55</v>
      </c>
    </row>
    <row r="2" spans="1:24" ht="11.25">
      <c r="A2" s="14" t="s">
        <v>115</v>
      </c>
      <c r="B2" s="22" t="s">
        <v>35</v>
      </c>
      <c r="C2" s="12">
        <v>141</v>
      </c>
      <c r="D2" s="58">
        <f aca="true" t="shared" si="0" ref="D2:D9">IF((C2+((162-C2)*0))/162*100&gt;100,100,(C2+((162-C2)*0))/162*100)</f>
        <v>87.03703703703704</v>
      </c>
      <c r="E2" s="58">
        <f aca="true" t="shared" si="1" ref="E2:E10">162*(D2/100)</f>
        <v>141</v>
      </c>
      <c r="F2" s="62">
        <f aca="true" t="shared" si="2" ref="F2:F10">E2/162</f>
        <v>0.8703703703703703</v>
      </c>
      <c r="G2" s="28" t="s">
        <v>7</v>
      </c>
      <c r="H2" s="63">
        <f aca="true" t="shared" si="3" ref="H2:H10">IF($G2="R",$F2*0.98,IF($G2="L",$F2*1.08,IF($G2="B",$F2*1)))</f>
        <v>0.8529629629629629</v>
      </c>
      <c r="I2" s="63">
        <f aca="true" t="shared" si="4" ref="I2:I10">IF($G2="R",$F2*1.04,IF($G2="L",$F2*0.96,$F2*1))</f>
        <v>0.9051851851851852</v>
      </c>
      <c r="J2" s="63">
        <f aca="true" t="shared" si="5" ref="J2:J10">MAX(H2:I2)</f>
        <v>0.9051851851851852</v>
      </c>
      <c r="K2" s="63"/>
      <c r="L2" s="62">
        <f aca="true" t="shared" si="6" ref="L2:L10">IF(J2&gt;1,1/J2*H2,H2)</f>
        <v>0.8529629629629629</v>
      </c>
      <c r="M2" s="62">
        <f>IF(J2&gt;1,1/J2*I2,I2)</f>
        <v>0.9051851851851852</v>
      </c>
      <c r="N2" s="59"/>
      <c r="R2" s="2"/>
      <c r="S2" s="2"/>
      <c r="T2" s="2"/>
      <c r="U2" s="2"/>
      <c r="V2" s="14" t="s">
        <v>105</v>
      </c>
      <c r="W2" s="12">
        <v>32</v>
      </c>
      <c r="X2" s="42">
        <f>IF(100-((W2/32)*100)&lt;0,0,100-((W2/32)*100))</f>
        <v>0</v>
      </c>
    </row>
    <row r="3" spans="1:24" ht="11.25">
      <c r="A3" s="14" t="s">
        <v>116</v>
      </c>
      <c r="B3" s="22" t="s">
        <v>40</v>
      </c>
      <c r="C3" s="12">
        <v>143</v>
      </c>
      <c r="D3" s="58">
        <f t="shared" si="0"/>
        <v>88.27160493827161</v>
      </c>
      <c r="E3" s="58">
        <f t="shared" si="1"/>
        <v>143</v>
      </c>
      <c r="F3" s="62">
        <f t="shared" si="2"/>
        <v>0.8827160493827161</v>
      </c>
      <c r="G3" s="28" t="s">
        <v>7</v>
      </c>
      <c r="H3" s="63">
        <f t="shared" si="3"/>
        <v>0.8650617283950618</v>
      </c>
      <c r="I3" s="63">
        <f t="shared" si="4"/>
        <v>0.9180246913580248</v>
      </c>
      <c r="J3" s="63">
        <f t="shared" si="5"/>
        <v>0.9180246913580248</v>
      </c>
      <c r="K3" s="63"/>
      <c r="L3" s="62">
        <f t="shared" si="6"/>
        <v>0.8650617283950618</v>
      </c>
      <c r="M3" s="62">
        <f>IF(J3&gt;1,1/J3*I3,I3)</f>
        <v>0.9180246913580248</v>
      </c>
      <c r="N3" s="59"/>
      <c r="R3" s="2"/>
      <c r="S3" s="2"/>
      <c r="T3" s="2"/>
      <c r="U3" s="2"/>
      <c r="V3" s="14" t="s">
        <v>106</v>
      </c>
      <c r="W3" s="12">
        <v>31</v>
      </c>
      <c r="X3" s="42">
        <f>IF(100-((W3/32)*100)&lt;0,0,100-((W3/32)*100))</f>
        <v>3.125</v>
      </c>
    </row>
    <row r="4" spans="1:24" ht="11.25">
      <c r="A4" s="14" t="s">
        <v>117</v>
      </c>
      <c r="B4" s="22" t="s">
        <v>39</v>
      </c>
      <c r="C4" s="12">
        <v>123</v>
      </c>
      <c r="D4" s="58">
        <f t="shared" si="0"/>
        <v>75.92592592592592</v>
      </c>
      <c r="E4" s="58">
        <f t="shared" si="1"/>
        <v>122.99999999999999</v>
      </c>
      <c r="F4" s="62">
        <f t="shared" si="2"/>
        <v>0.7592592592592592</v>
      </c>
      <c r="G4" s="28" t="s">
        <v>7</v>
      </c>
      <c r="H4" s="63">
        <f t="shared" si="3"/>
        <v>0.744074074074074</v>
      </c>
      <c r="I4" s="63">
        <f t="shared" si="4"/>
        <v>0.7896296296296296</v>
      </c>
      <c r="J4" s="63">
        <f t="shared" si="5"/>
        <v>0.7896296296296296</v>
      </c>
      <c r="K4" s="63"/>
      <c r="L4" s="62">
        <f t="shared" si="6"/>
        <v>0.744074074074074</v>
      </c>
      <c r="M4" s="62">
        <f>IF(J4&gt;1,1/J4*I4,I4)</f>
        <v>0.7896296296296296</v>
      </c>
      <c r="N4" s="59"/>
      <c r="R4" s="2"/>
      <c r="S4" s="2"/>
      <c r="T4" s="2"/>
      <c r="U4" s="2"/>
      <c r="V4" s="14" t="s">
        <v>107</v>
      </c>
      <c r="W4" s="12">
        <v>31</v>
      </c>
      <c r="X4" s="42">
        <f>IF(100-((W4/32)*100)&lt;0,0,100-((W4/32)*100))</f>
        <v>3.125</v>
      </c>
    </row>
    <row r="5" spans="1:24" ht="11.25">
      <c r="A5" s="14" t="s">
        <v>99</v>
      </c>
      <c r="B5" s="22" t="s">
        <v>38</v>
      </c>
      <c r="C5" s="12">
        <v>138</v>
      </c>
      <c r="D5" s="58">
        <f t="shared" si="0"/>
        <v>85.18518518518519</v>
      </c>
      <c r="E5" s="58">
        <f t="shared" si="1"/>
        <v>138</v>
      </c>
      <c r="F5" s="62">
        <f t="shared" si="2"/>
        <v>0.8518518518518519</v>
      </c>
      <c r="G5" s="28" t="s">
        <v>7</v>
      </c>
      <c r="H5" s="63">
        <f t="shared" si="3"/>
        <v>0.8348148148148148</v>
      </c>
      <c r="I5" s="63">
        <f t="shared" si="4"/>
        <v>0.885925925925926</v>
      </c>
      <c r="J5" s="63">
        <f t="shared" si="5"/>
        <v>0.885925925925926</v>
      </c>
      <c r="K5" s="63"/>
      <c r="L5" s="62">
        <f t="shared" si="6"/>
        <v>0.8348148148148148</v>
      </c>
      <c r="M5" s="62">
        <f>IF(J5&gt;1,1/J5*I5,I5)</f>
        <v>0.885925925925926</v>
      </c>
      <c r="N5" s="59"/>
      <c r="R5" s="2"/>
      <c r="S5" s="2"/>
      <c r="T5" s="2"/>
      <c r="U5" s="2"/>
      <c r="V5" s="14" t="s">
        <v>108</v>
      </c>
      <c r="W5" s="12">
        <v>30</v>
      </c>
      <c r="X5" s="42">
        <f>IF(100-((W5/32)*100)&lt;0,0,100-((W5/32)*100))</f>
        <v>6.25</v>
      </c>
    </row>
    <row r="6" spans="1:24" ht="11.25">
      <c r="A6" s="14" t="s">
        <v>118</v>
      </c>
      <c r="B6" s="22" t="s">
        <v>41</v>
      </c>
      <c r="C6" s="12">
        <v>120</v>
      </c>
      <c r="D6" s="58">
        <f t="shared" si="0"/>
        <v>74.07407407407408</v>
      </c>
      <c r="E6" s="58">
        <f t="shared" si="1"/>
        <v>120.00000000000001</v>
      </c>
      <c r="F6" s="62">
        <f t="shared" si="2"/>
        <v>0.7407407407407408</v>
      </c>
      <c r="G6" s="28" t="s">
        <v>8</v>
      </c>
      <c r="H6" s="63">
        <f t="shared" si="3"/>
        <v>0.8000000000000002</v>
      </c>
      <c r="I6" s="63">
        <f t="shared" si="4"/>
        <v>0.7111111111111111</v>
      </c>
      <c r="J6" s="63">
        <f t="shared" si="5"/>
        <v>0.8000000000000002</v>
      </c>
      <c r="K6" s="63"/>
      <c r="L6" s="62">
        <f t="shared" si="6"/>
        <v>0.8000000000000002</v>
      </c>
      <c r="M6" s="62">
        <f>IF(J6&gt;1,1/J6*I6,I6)</f>
        <v>0.7111111111111111</v>
      </c>
      <c r="N6" s="59"/>
      <c r="R6" s="2"/>
      <c r="S6" s="2"/>
      <c r="T6" s="2"/>
      <c r="U6" s="2"/>
      <c r="V6" s="14" t="s">
        <v>109</v>
      </c>
      <c r="W6" s="12">
        <v>27</v>
      </c>
      <c r="X6" s="42">
        <f>IF(100-((W6/32)*100)&lt;0,0,100-((W6/32)*100))</f>
        <v>15.625</v>
      </c>
    </row>
    <row r="7" spans="1:24" ht="11.25">
      <c r="A7" s="14" t="s">
        <v>119</v>
      </c>
      <c r="B7" s="22" t="s">
        <v>37</v>
      </c>
      <c r="C7" s="12">
        <v>125</v>
      </c>
      <c r="D7" s="58">
        <f t="shared" si="0"/>
        <v>77.1604938271605</v>
      </c>
      <c r="E7" s="58">
        <f t="shared" si="1"/>
        <v>125</v>
      </c>
      <c r="F7" s="62">
        <f t="shared" si="2"/>
        <v>0.7716049382716049</v>
      </c>
      <c r="G7" s="28" t="s">
        <v>7</v>
      </c>
      <c r="H7" s="63">
        <f t="shared" si="3"/>
        <v>0.7561728395061728</v>
      </c>
      <c r="I7" s="63">
        <f t="shared" si="4"/>
        <v>0.8024691358024691</v>
      </c>
      <c r="J7" s="63">
        <f t="shared" si="5"/>
        <v>0.8024691358024691</v>
      </c>
      <c r="K7" s="63"/>
      <c r="L7" s="62">
        <f t="shared" si="6"/>
        <v>0.7561728395061728</v>
      </c>
      <c r="M7" s="62">
        <f>IF(J7&gt;1,1/J7*I7,I7)</f>
        <v>0.8024691358024691</v>
      </c>
      <c r="N7" s="59"/>
      <c r="R7" s="2"/>
      <c r="S7" s="2"/>
      <c r="T7" s="2"/>
      <c r="U7" s="2"/>
      <c r="V7" s="60"/>
      <c r="W7" s="61"/>
      <c r="X7" s="64"/>
    </row>
    <row r="8" spans="1:24" ht="11.25">
      <c r="A8" s="14" t="s">
        <v>120</v>
      </c>
      <c r="B8" s="22" t="s">
        <v>34</v>
      </c>
      <c r="C8" s="12">
        <v>139</v>
      </c>
      <c r="D8" s="58">
        <f t="shared" si="0"/>
        <v>85.80246913580247</v>
      </c>
      <c r="E8" s="58">
        <f t="shared" si="1"/>
        <v>139</v>
      </c>
      <c r="F8" s="62">
        <f t="shared" si="2"/>
        <v>0.8580246913580247</v>
      </c>
      <c r="G8" s="28" t="s">
        <v>7</v>
      </c>
      <c r="H8" s="63">
        <f t="shared" si="3"/>
        <v>0.8408641975308642</v>
      </c>
      <c r="I8" s="63">
        <f t="shared" si="4"/>
        <v>0.8923456790123457</v>
      </c>
      <c r="J8" s="63">
        <f t="shared" si="5"/>
        <v>0.8923456790123457</v>
      </c>
      <c r="K8" s="63"/>
      <c r="L8" s="62">
        <f t="shared" si="6"/>
        <v>0.8408641975308642</v>
      </c>
      <c r="M8" s="62">
        <f>IF(J8&gt;1,1/J8*I8,I8)</f>
        <v>0.8923456790123457</v>
      </c>
      <c r="N8" s="59"/>
      <c r="R8" s="2"/>
      <c r="S8" s="2"/>
      <c r="T8" s="2"/>
      <c r="U8" s="2"/>
      <c r="V8" s="60"/>
      <c r="W8" s="61"/>
      <c r="X8" s="64"/>
    </row>
    <row r="9" spans="1:21" ht="11.25">
      <c r="A9" s="14" t="s">
        <v>121</v>
      </c>
      <c r="B9" s="22" t="s">
        <v>36</v>
      </c>
      <c r="C9" s="12">
        <v>148</v>
      </c>
      <c r="D9" s="58">
        <f t="shared" si="0"/>
        <v>91.35802469135803</v>
      </c>
      <c r="E9" s="58">
        <f t="shared" si="1"/>
        <v>148</v>
      </c>
      <c r="F9" s="62">
        <f t="shared" si="2"/>
        <v>0.9135802469135802</v>
      </c>
      <c r="G9" s="28" t="s">
        <v>8</v>
      </c>
      <c r="H9" s="63">
        <f t="shared" si="3"/>
        <v>0.9866666666666667</v>
      </c>
      <c r="I9" s="63">
        <f t="shared" si="4"/>
        <v>0.877037037037037</v>
      </c>
      <c r="J9" s="63">
        <f t="shared" si="5"/>
        <v>0.9866666666666667</v>
      </c>
      <c r="K9" s="63"/>
      <c r="L9" s="62">
        <f t="shared" si="6"/>
        <v>0.9866666666666667</v>
      </c>
      <c r="M9" s="62">
        <f>IF(J9&gt;1,1/J9*I9,I9)</f>
        <v>0.877037037037037</v>
      </c>
      <c r="N9" s="59"/>
      <c r="R9" s="2"/>
      <c r="S9" s="2"/>
      <c r="T9" s="2"/>
      <c r="U9" s="2"/>
    </row>
    <row r="10" spans="1:21" ht="11.25">
      <c r="A10" s="14"/>
      <c r="B10" s="22"/>
      <c r="C10" s="12"/>
      <c r="D10" s="58">
        <f>IF((C10+((162-C10)*0))/162*100&gt;100,100,(C10+((162-C10)*0))/162*100)*0.975</f>
        <v>0</v>
      </c>
      <c r="E10" s="58">
        <f t="shared" si="1"/>
        <v>0</v>
      </c>
      <c r="F10" s="62">
        <f t="shared" si="2"/>
        <v>0</v>
      </c>
      <c r="G10" s="28"/>
      <c r="H10" s="63" t="b">
        <f t="shared" si="3"/>
        <v>0</v>
      </c>
      <c r="I10" s="63">
        <f t="shared" si="4"/>
        <v>0</v>
      </c>
      <c r="J10" s="63">
        <f t="shared" si="5"/>
        <v>0</v>
      </c>
      <c r="K10" s="63"/>
      <c r="L10" s="62" t="b">
        <f t="shared" si="6"/>
        <v>0</v>
      </c>
      <c r="M10" s="62">
        <f>IF(J10&gt;1,1/J10*I10,J10)</f>
        <v>0</v>
      </c>
      <c r="N10" s="59"/>
      <c r="R10" s="2"/>
      <c r="S10" s="2"/>
      <c r="T10" s="2"/>
      <c r="U10" s="2"/>
    </row>
    <row r="11" spans="1:25" ht="11.25">
      <c r="A11" s="60"/>
      <c r="B11" s="65"/>
      <c r="C11" s="66"/>
      <c r="D11" s="65"/>
      <c r="E11" s="65"/>
      <c r="F11" s="65"/>
      <c r="G11" s="67"/>
      <c r="H11" s="67"/>
      <c r="I11" s="67"/>
      <c r="J11" s="67"/>
      <c r="K11" s="67"/>
      <c r="L11" s="82" t="s">
        <v>56</v>
      </c>
      <c r="M11" s="68"/>
      <c r="N11" s="69"/>
      <c r="O11" s="70"/>
      <c r="P11" s="70"/>
      <c r="Q11" s="71"/>
      <c r="R11" s="37"/>
      <c r="S11" s="37"/>
      <c r="T11" s="37"/>
      <c r="U11" s="2"/>
      <c r="Y11" s="82" t="s">
        <v>57</v>
      </c>
    </row>
    <row r="12" spans="1:29" ht="11.25">
      <c r="A12" s="51" t="s">
        <v>5</v>
      </c>
      <c r="B12" s="48" t="s">
        <v>34</v>
      </c>
      <c r="C12" s="48" t="s">
        <v>39</v>
      </c>
      <c r="D12" s="48" t="s">
        <v>37</v>
      </c>
      <c r="E12" s="48"/>
      <c r="F12" s="48"/>
      <c r="G12" s="48" t="s">
        <v>38</v>
      </c>
      <c r="H12" s="48"/>
      <c r="I12" s="48"/>
      <c r="J12" s="48"/>
      <c r="K12" s="48"/>
      <c r="L12" s="48" t="s">
        <v>40</v>
      </c>
      <c r="M12" s="48" t="s">
        <v>35</v>
      </c>
      <c r="N12" s="48" t="s">
        <v>36</v>
      </c>
      <c r="O12" s="48" t="s">
        <v>41</v>
      </c>
      <c r="P12" s="48" t="s">
        <v>52</v>
      </c>
      <c r="Q12" s="48" t="s">
        <v>34</v>
      </c>
      <c r="R12" s="48"/>
      <c r="S12" s="48"/>
      <c r="T12" s="48"/>
      <c r="U12" s="49"/>
      <c r="V12" s="50" t="s">
        <v>39</v>
      </c>
      <c r="W12" s="50" t="s">
        <v>37</v>
      </c>
      <c r="X12" s="50" t="s">
        <v>38</v>
      </c>
      <c r="Y12" s="50" t="s">
        <v>40</v>
      </c>
      <c r="Z12" s="50" t="s">
        <v>35</v>
      </c>
      <c r="AA12" s="50" t="s">
        <v>36</v>
      </c>
      <c r="AB12" s="50" t="s">
        <v>41</v>
      </c>
      <c r="AC12" s="50" t="s">
        <v>52</v>
      </c>
    </row>
    <row r="13" spans="1:29" ht="11.25">
      <c r="A13" s="51" t="str">
        <f aca="true" t="shared" si="7" ref="A13:A18">A21</f>
        <v>Blanco</v>
      </c>
      <c r="B13" s="52">
        <f>P29</f>
        <v>14</v>
      </c>
      <c r="C13" s="44">
        <f>P37</f>
        <v>12</v>
      </c>
      <c r="D13" s="44">
        <f>P45</f>
        <v>0</v>
      </c>
      <c r="E13" s="44"/>
      <c r="F13" s="44"/>
      <c r="G13" s="44">
        <f>P53</f>
        <v>0</v>
      </c>
      <c r="H13" s="44"/>
      <c r="I13" s="44"/>
      <c r="J13" s="44"/>
      <c r="K13" s="44"/>
      <c r="L13" s="44">
        <f>P61</f>
        <v>0</v>
      </c>
      <c r="M13" s="44">
        <f>P69</f>
        <v>0</v>
      </c>
      <c r="N13" s="44">
        <f>P77</f>
        <v>0</v>
      </c>
      <c r="O13" s="44">
        <f>P85</f>
        <v>0</v>
      </c>
      <c r="P13" s="44" t="e">
        <f>P93</f>
        <v>#DIV/0!</v>
      </c>
      <c r="Q13" s="44">
        <f>O29</f>
        <v>14</v>
      </c>
      <c r="R13" s="44"/>
      <c r="S13" s="44"/>
      <c r="T13" s="45"/>
      <c r="U13" s="46"/>
      <c r="V13" s="53">
        <f>O37</f>
        <v>9</v>
      </c>
      <c r="W13" s="53">
        <f>O45</f>
        <v>0</v>
      </c>
      <c r="X13" s="53">
        <f>O53</f>
        <v>0</v>
      </c>
      <c r="Y13" s="53">
        <f>O61</f>
        <v>0</v>
      </c>
      <c r="Z13" s="53">
        <f>O69</f>
        <v>0</v>
      </c>
      <c r="AA13" s="53">
        <f>O77</f>
        <v>0</v>
      </c>
      <c r="AB13" s="53">
        <f>O85</f>
        <v>0</v>
      </c>
      <c r="AC13" s="53" t="e">
        <f>O93</f>
        <v>#DIV/0!</v>
      </c>
    </row>
    <row r="14" spans="1:29" ht="11.25">
      <c r="A14" s="51" t="str">
        <f t="shared" si="7"/>
        <v>Cedeno</v>
      </c>
      <c r="B14" s="52">
        <f>P30</f>
        <v>0</v>
      </c>
      <c r="C14" s="44">
        <f>P38</f>
        <v>0</v>
      </c>
      <c r="D14" s="44">
        <f>P46</f>
        <v>11</v>
      </c>
      <c r="E14" s="44"/>
      <c r="F14" s="44"/>
      <c r="G14" s="44">
        <f>P54</f>
        <v>0</v>
      </c>
      <c r="H14" s="44"/>
      <c r="I14" s="44"/>
      <c r="J14" s="44"/>
      <c r="K14" s="44"/>
      <c r="L14" s="44">
        <f>P62</f>
        <v>6</v>
      </c>
      <c r="M14" s="44">
        <f>P70</f>
        <v>0</v>
      </c>
      <c r="N14" s="44">
        <f>P78</f>
        <v>0</v>
      </c>
      <c r="O14" s="44">
        <f>P86</f>
        <v>0</v>
      </c>
      <c r="P14" s="44" t="e">
        <f>P94</f>
        <v>#DIV/0!</v>
      </c>
      <c r="Q14" s="44">
        <f>O30</f>
        <v>0</v>
      </c>
      <c r="R14" s="44"/>
      <c r="S14" s="44"/>
      <c r="T14" s="45"/>
      <c r="U14" s="46"/>
      <c r="V14" s="53">
        <f>O38</f>
        <v>0</v>
      </c>
      <c r="W14" s="53">
        <f>O46</f>
        <v>9</v>
      </c>
      <c r="X14" s="53">
        <f>O54</f>
        <v>0</v>
      </c>
      <c r="Y14" s="53">
        <f>O62</f>
        <v>7</v>
      </c>
      <c r="Z14" s="53">
        <f>O70</f>
        <v>0</v>
      </c>
      <c r="AA14" s="53">
        <f>O78</f>
        <v>0</v>
      </c>
      <c r="AB14" s="53">
        <f>O86</f>
        <v>0</v>
      </c>
      <c r="AC14" s="53" t="e">
        <f>O94</f>
        <v>#DIV/0!</v>
      </c>
    </row>
    <row r="15" spans="1:29" ht="11.25">
      <c r="A15" s="51" t="str">
        <f t="shared" si="7"/>
        <v>Fontenot</v>
      </c>
      <c r="B15" s="52">
        <f>P31</f>
        <v>0</v>
      </c>
      <c r="C15" s="44">
        <f>P39</f>
        <v>0</v>
      </c>
      <c r="D15" s="44">
        <f>P47</f>
        <v>8</v>
      </c>
      <c r="E15" s="42"/>
      <c r="F15" s="42"/>
      <c r="G15" s="44">
        <f>P55</f>
        <v>11</v>
      </c>
      <c r="H15" s="42"/>
      <c r="I15" s="42"/>
      <c r="J15" s="42"/>
      <c r="K15" s="42"/>
      <c r="L15" s="44">
        <f>P63</f>
        <v>2</v>
      </c>
      <c r="M15" s="44">
        <f>P71</f>
        <v>0</v>
      </c>
      <c r="N15" s="44">
        <f>P79</f>
        <v>0</v>
      </c>
      <c r="O15" s="44">
        <f>P87</f>
        <v>0</v>
      </c>
      <c r="P15" s="44" t="e">
        <f>P95</f>
        <v>#DIV/0!</v>
      </c>
      <c r="Q15" s="44">
        <f>O31</f>
        <v>0</v>
      </c>
      <c r="R15" s="42"/>
      <c r="S15" s="42"/>
      <c r="T15" s="47"/>
      <c r="U15" s="46"/>
      <c r="V15" s="53">
        <f>O39</f>
        <v>0</v>
      </c>
      <c r="W15" s="53">
        <f>O47</f>
        <v>16</v>
      </c>
      <c r="X15" s="53">
        <f>O55</f>
        <v>17</v>
      </c>
      <c r="Y15" s="53">
        <f>O63</f>
        <v>7</v>
      </c>
      <c r="Z15" s="53">
        <f>O71</f>
        <v>0</v>
      </c>
      <c r="AA15" s="53">
        <f>O79</f>
        <v>0</v>
      </c>
      <c r="AB15" s="53">
        <f>O87</f>
        <v>0</v>
      </c>
      <c r="AC15" s="53" t="e">
        <f>O95</f>
        <v>#DIV/0!</v>
      </c>
    </row>
    <row r="16" spans="1:29" ht="11.25">
      <c r="A16" s="51" t="str">
        <f t="shared" si="7"/>
        <v>Ward</v>
      </c>
      <c r="B16" s="52">
        <f>P32</f>
        <v>0</v>
      </c>
      <c r="C16" s="44">
        <f>P40</f>
        <v>9</v>
      </c>
      <c r="D16" s="44">
        <f>P48</f>
        <v>0</v>
      </c>
      <c r="E16" s="42"/>
      <c r="F16" s="42"/>
      <c r="G16" s="44">
        <f>P56</f>
        <v>0</v>
      </c>
      <c r="H16" s="42"/>
      <c r="I16" s="42"/>
      <c r="J16" s="42"/>
      <c r="K16" s="42"/>
      <c r="L16" s="44">
        <f>P64</f>
        <v>0</v>
      </c>
      <c r="M16" s="44">
        <f>P72</f>
        <v>1</v>
      </c>
      <c r="N16" s="44">
        <f>P80</f>
        <v>0</v>
      </c>
      <c r="O16" s="44">
        <f>P88</f>
        <v>4</v>
      </c>
      <c r="P16" s="44" t="e">
        <f>P96</f>
        <v>#DIV/0!</v>
      </c>
      <c r="Q16" s="44">
        <f>O32</f>
        <v>0</v>
      </c>
      <c r="R16" s="42"/>
      <c r="S16" s="42"/>
      <c r="T16" s="47"/>
      <c r="U16" s="46"/>
      <c r="V16" s="53">
        <f>O40</f>
        <v>16</v>
      </c>
      <c r="W16" s="53">
        <f>O48</f>
        <v>0</v>
      </c>
      <c r="X16" s="53">
        <f>O56</f>
        <v>0</v>
      </c>
      <c r="Y16" s="53">
        <f>O64</f>
        <v>0</v>
      </c>
      <c r="Z16" s="53">
        <f>O72</f>
        <v>4</v>
      </c>
      <c r="AA16" s="53">
        <f>O80</f>
        <v>0</v>
      </c>
      <c r="AB16" s="53">
        <f>O88</f>
        <v>7</v>
      </c>
      <c r="AC16" s="53" t="e">
        <f>O96</f>
        <v>#DIV/0!</v>
      </c>
    </row>
    <row r="17" spans="1:29" ht="11.25">
      <c r="A17" s="51" t="str">
        <f t="shared" si="7"/>
        <v>Murton</v>
      </c>
      <c r="B17" s="52">
        <f>P33</f>
        <v>0</v>
      </c>
      <c r="C17" s="44">
        <f>P41</f>
        <v>0</v>
      </c>
      <c r="D17" s="44">
        <f>P49</f>
        <v>0</v>
      </c>
      <c r="E17" s="42"/>
      <c r="F17" s="42"/>
      <c r="G17" s="44">
        <f>P57</f>
        <v>0</v>
      </c>
      <c r="H17" s="42"/>
      <c r="I17" s="42"/>
      <c r="J17" s="42"/>
      <c r="K17" s="42"/>
      <c r="L17" s="44">
        <f>P65</f>
        <v>0</v>
      </c>
      <c r="M17" s="44">
        <f>P73</f>
        <v>8</v>
      </c>
      <c r="N17" s="44">
        <f>P81</f>
        <v>12</v>
      </c>
      <c r="O17" s="44">
        <f>P89</f>
        <v>25</v>
      </c>
      <c r="P17" s="44" t="e">
        <f>P97</f>
        <v>#DIV/0!</v>
      </c>
      <c r="Q17" s="44">
        <f>O33</f>
        <v>0</v>
      </c>
      <c r="R17" s="42"/>
      <c r="S17" s="42"/>
      <c r="T17" s="47"/>
      <c r="U17" s="46"/>
      <c r="V17" s="53">
        <f>O41</f>
        <v>0</v>
      </c>
      <c r="W17" s="53">
        <f>O49</f>
        <v>0</v>
      </c>
      <c r="X17" s="53">
        <f>O57</f>
        <v>0</v>
      </c>
      <c r="Y17" s="53">
        <f>O65</f>
        <v>0</v>
      </c>
      <c r="Z17" s="53">
        <f>O73</f>
        <v>10</v>
      </c>
      <c r="AA17" s="53">
        <f>O81</f>
        <v>1</v>
      </c>
      <c r="AB17" s="53">
        <f>O89</f>
        <v>13</v>
      </c>
      <c r="AC17" s="53" t="e">
        <f>O97</f>
        <v>#DIV/0!</v>
      </c>
    </row>
    <row r="18" spans="1:29" ht="11.25">
      <c r="A18" s="51" t="str">
        <f t="shared" si="7"/>
        <v>None</v>
      </c>
      <c r="B18" s="52">
        <f>P34</f>
        <v>0</v>
      </c>
      <c r="C18" s="44">
        <f>P42</f>
        <v>0</v>
      </c>
      <c r="D18" s="44">
        <f>P50</f>
        <v>0</v>
      </c>
      <c r="E18" s="42"/>
      <c r="F18" s="42"/>
      <c r="G18" s="44">
        <f>P58</f>
        <v>0</v>
      </c>
      <c r="H18" s="42"/>
      <c r="I18" s="42"/>
      <c r="J18" s="42"/>
      <c r="K18" s="42"/>
      <c r="L18" s="44">
        <f>P66</f>
        <v>0</v>
      </c>
      <c r="M18" s="44">
        <f>P74</f>
        <v>0</v>
      </c>
      <c r="N18" s="44">
        <f>P82</f>
        <v>0</v>
      </c>
      <c r="O18" s="44">
        <f>P90</f>
        <v>0</v>
      </c>
      <c r="P18" s="44" t="e">
        <f>P98</f>
        <v>#DIV/0!</v>
      </c>
      <c r="Q18" s="44">
        <f>O34</f>
        <v>0</v>
      </c>
      <c r="R18" s="42"/>
      <c r="S18" s="42"/>
      <c r="T18" s="47"/>
      <c r="U18" s="46"/>
      <c r="V18" s="53">
        <f>O42</f>
        <v>0</v>
      </c>
      <c r="W18" s="53">
        <f>O50</f>
        <v>0</v>
      </c>
      <c r="X18" s="53">
        <f>O58</f>
        <v>0</v>
      </c>
      <c r="Y18" s="53">
        <f>O66</f>
        <v>0</v>
      </c>
      <c r="Z18" s="53">
        <f>O74</f>
        <v>0</v>
      </c>
      <c r="AA18" s="53">
        <f>O82</f>
        <v>0</v>
      </c>
      <c r="AB18" s="53">
        <f>O90</f>
        <v>0</v>
      </c>
      <c r="AC18" s="53" t="e">
        <f>O98</f>
        <v>#DIV/0!</v>
      </c>
    </row>
    <row r="19" spans="1:29" ht="11.25">
      <c r="A19" s="74"/>
      <c r="B19" s="75"/>
      <c r="C19" s="76"/>
      <c r="D19" s="76"/>
      <c r="E19" s="77"/>
      <c r="F19" s="77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7"/>
      <c r="S19" s="77"/>
      <c r="T19" s="78"/>
      <c r="U19" s="72"/>
      <c r="V19" s="73"/>
      <c r="W19" s="73"/>
      <c r="X19" s="73"/>
      <c r="Y19" s="73"/>
      <c r="Z19" s="73"/>
      <c r="AA19" s="73"/>
      <c r="AB19" s="73"/>
      <c r="AC19" s="73"/>
    </row>
    <row r="20" spans="1:22" ht="11.25">
      <c r="A20" s="23" t="s">
        <v>5</v>
      </c>
      <c r="B20" s="38" t="s">
        <v>6</v>
      </c>
      <c r="C20" s="39" t="s">
        <v>34</v>
      </c>
      <c r="D20" s="39" t="s">
        <v>39</v>
      </c>
      <c r="E20" s="39"/>
      <c r="F20" s="39"/>
      <c r="G20" s="39" t="s">
        <v>37</v>
      </c>
      <c r="H20" s="39" t="s">
        <v>39</v>
      </c>
      <c r="I20" s="39"/>
      <c r="J20" s="39"/>
      <c r="K20" s="39" t="s">
        <v>37</v>
      </c>
      <c r="L20" s="39" t="s">
        <v>38</v>
      </c>
      <c r="M20" s="39" t="s">
        <v>40</v>
      </c>
      <c r="N20" s="39" t="s">
        <v>35</v>
      </c>
      <c r="O20" s="39" t="s">
        <v>36</v>
      </c>
      <c r="P20" s="39" t="s">
        <v>41</v>
      </c>
      <c r="Q20" s="39" t="s">
        <v>51</v>
      </c>
      <c r="R20" s="40"/>
      <c r="S20" s="41"/>
      <c r="T20" s="40"/>
      <c r="U20" s="7"/>
      <c r="V20" s="39" t="s">
        <v>61</v>
      </c>
    </row>
    <row r="21" spans="1:22" ht="11.25">
      <c r="A21" s="22" t="s">
        <v>110</v>
      </c>
      <c r="B21" s="22" t="s">
        <v>7</v>
      </c>
      <c r="C21" s="31">
        <v>4</v>
      </c>
      <c r="D21" s="31">
        <v>3</v>
      </c>
      <c r="E21" s="31"/>
      <c r="F21" s="31"/>
      <c r="G21" s="31">
        <v>0</v>
      </c>
      <c r="H21" s="31"/>
      <c r="I21" s="31"/>
      <c r="J21" s="31"/>
      <c r="K21" s="32"/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6">
        <v>3.6</v>
      </c>
      <c r="R21" s="3"/>
      <c r="S21" s="5"/>
      <c r="T21" s="20"/>
      <c r="U21" s="20"/>
      <c r="V21" s="16" t="s">
        <v>94</v>
      </c>
    </row>
    <row r="22" spans="1:22" ht="11.25">
      <c r="A22" s="22" t="s">
        <v>111</v>
      </c>
      <c r="B22" s="22" t="s">
        <v>7</v>
      </c>
      <c r="C22" s="31">
        <v>0</v>
      </c>
      <c r="D22" s="31">
        <v>0</v>
      </c>
      <c r="E22" s="31"/>
      <c r="F22" s="31"/>
      <c r="G22" s="31">
        <v>3</v>
      </c>
      <c r="H22" s="31"/>
      <c r="I22" s="31"/>
      <c r="J22" s="31"/>
      <c r="K22" s="32"/>
      <c r="L22" s="32">
        <v>0</v>
      </c>
      <c r="M22" s="32">
        <v>3</v>
      </c>
      <c r="N22" s="32">
        <v>0</v>
      </c>
      <c r="O22" s="32">
        <v>0</v>
      </c>
      <c r="P22" s="32">
        <v>0</v>
      </c>
      <c r="Q22" s="16">
        <v>4.1</v>
      </c>
      <c r="R22" s="3"/>
      <c r="S22" s="5"/>
      <c r="T22" s="20"/>
      <c r="U22" s="20"/>
      <c r="V22" s="16" t="s">
        <v>94</v>
      </c>
    </row>
    <row r="23" spans="1:22" ht="11.25">
      <c r="A23" s="19" t="s">
        <v>112</v>
      </c>
      <c r="B23" s="19" t="s">
        <v>8</v>
      </c>
      <c r="C23" s="33">
        <v>0</v>
      </c>
      <c r="D23" s="33">
        <v>0</v>
      </c>
      <c r="E23" s="33"/>
      <c r="F23" s="33"/>
      <c r="G23" s="33">
        <v>3</v>
      </c>
      <c r="H23" s="33"/>
      <c r="I23" s="33"/>
      <c r="J23" s="33"/>
      <c r="K23" s="34"/>
      <c r="L23" s="34">
        <v>3</v>
      </c>
      <c r="M23" s="34">
        <v>1</v>
      </c>
      <c r="N23" s="34">
        <v>0</v>
      </c>
      <c r="O23" s="34">
        <v>0</v>
      </c>
      <c r="P23" s="34">
        <v>0</v>
      </c>
      <c r="Q23" s="18">
        <v>4.8</v>
      </c>
      <c r="R23" s="3"/>
      <c r="S23" s="5"/>
      <c r="T23" s="20"/>
      <c r="U23" s="20"/>
      <c r="V23" s="18" t="s">
        <v>94</v>
      </c>
    </row>
    <row r="24" spans="1:22" ht="11.25">
      <c r="A24" s="19" t="s">
        <v>113</v>
      </c>
      <c r="B24" s="19" t="s">
        <v>8</v>
      </c>
      <c r="C24" s="33">
        <v>0</v>
      </c>
      <c r="D24" s="33">
        <v>2</v>
      </c>
      <c r="E24" s="33"/>
      <c r="F24" s="33"/>
      <c r="G24" s="33">
        <v>0</v>
      </c>
      <c r="H24" s="33"/>
      <c r="I24" s="33"/>
      <c r="J24" s="33"/>
      <c r="K24" s="34"/>
      <c r="L24" s="34">
        <v>0</v>
      </c>
      <c r="M24" s="34">
        <v>0</v>
      </c>
      <c r="N24" s="34">
        <v>1</v>
      </c>
      <c r="O24" s="34">
        <v>0</v>
      </c>
      <c r="P24" s="34">
        <v>1</v>
      </c>
      <c r="Q24" s="18">
        <v>4.9</v>
      </c>
      <c r="R24" s="3"/>
      <c r="S24" s="5"/>
      <c r="T24" s="20"/>
      <c r="U24" s="20"/>
      <c r="V24" s="18" t="s">
        <v>94</v>
      </c>
    </row>
    <row r="25" spans="1:22" ht="11.25">
      <c r="A25" s="19" t="s">
        <v>114</v>
      </c>
      <c r="B25" s="19" t="s">
        <v>7</v>
      </c>
      <c r="C25" s="33">
        <v>0</v>
      </c>
      <c r="D25" s="33">
        <v>0</v>
      </c>
      <c r="E25" s="33"/>
      <c r="F25" s="33"/>
      <c r="G25" s="33">
        <v>0</v>
      </c>
      <c r="H25" s="33"/>
      <c r="I25" s="33"/>
      <c r="J25" s="33"/>
      <c r="K25" s="34"/>
      <c r="L25" s="34">
        <v>0</v>
      </c>
      <c r="M25" s="34">
        <v>0</v>
      </c>
      <c r="N25" s="34">
        <v>3</v>
      </c>
      <c r="O25" s="34">
        <v>2</v>
      </c>
      <c r="P25" s="34">
        <v>2</v>
      </c>
      <c r="Q25" s="18">
        <v>6.2</v>
      </c>
      <c r="R25" s="3"/>
      <c r="S25" s="5"/>
      <c r="T25" s="20"/>
      <c r="U25" s="20"/>
      <c r="V25" s="18" t="s">
        <v>94</v>
      </c>
    </row>
    <row r="26" spans="1:22" ht="11.25">
      <c r="A26" s="19" t="s">
        <v>50</v>
      </c>
      <c r="B26" s="19" t="s">
        <v>7</v>
      </c>
      <c r="C26" s="33">
        <v>0</v>
      </c>
      <c r="D26" s="33">
        <v>0</v>
      </c>
      <c r="E26" s="33"/>
      <c r="F26" s="33"/>
      <c r="G26" s="33">
        <v>0</v>
      </c>
      <c r="H26" s="33"/>
      <c r="I26" s="33"/>
      <c r="J26" s="33"/>
      <c r="K26" s="34"/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18">
        <v>0</v>
      </c>
      <c r="R26" s="3"/>
      <c r="S26" s="5"/>
      <c r="T26" s="20"/>
      <c r="U26" s="20"/>
      <c r="V26" s="18" t="s">
        <v>94</v>
      </c>
    </row>
    <row r="27" spans="1:29" ht="11.25" hidden="1">
      <c r="A27" s="15"/>
      <c r="B27" s="15"/>
      <c r="C27" s="3"/>
      <c r="D27" s="15"/>
      <c r="E27" s="15"/>
      <c r="F27" s="15"/>
      <c r="G27" s="30"/>
      <c r="H27" s="30"/>
      <c r="I27" s="30"/>
      <c r="J27" s="30"/>
      <c r="K27" s="30"/>
      <c r="L27" s="3"/>
      <c r="M27" s="11"/>
      <c r="N27" s="4"/>
      <c r="O27" s="3"/>
      <c r="P27" s="3"/>
      <c r="Q27" s="5"/>
      <c r="R27" s="2"/>
      <c r="S27" s="2"/>
      <c r="T27" s="2"/>
      <c r="U27" s="2"/>
      <c r="V27" s="2"/>
      <c r="W27" s="9"/>
      <c r="X27" s="9"/>
      <c r="Y27" s="2"/>
      <c r="Z27" s="2"/>
      <c r="AA27" s="2"/>
      <c r="AB27" s="2"/>
      <c r="AC27" s="2"/>
    </row>
    <row r="28" spans="1:29" ht="11.25" hidden="1">
      <c r="A28" s="23" t="s">
        <v>34</v>
      </c>
      <c r="B28" s="23" t="s">
        <v>6</v>
      </c>
      <c r="C28" s="1" t="s">
        <v>15</v>
      </c>
      <c r="D28" s="23" t="s">
        <v>14</v>
      </c>
      <c r="E28" s="23"/>
      <c r="F28" s="23"/>
      <c r="G28" s="29"/>
      <c r="H28" s="29"/>
      <c r="I28" s="29"/>
      <c r="J28" s="29"/>
      <c r="K28" s="29"/>
      <c r="L28" s="1" t="s">
        <v>6</v>
      </c>
      <c r="M28" s="10" t="s">
        <v>17</v>
      </c>
      <c r="N28" s="6" t="s">
        <v>9</v>
      </c>
      <c r="O28" s="24" t="s">
        <v>2</v>
      </c>
      <c r="P28" s="24" t="s">
        <v>3</v>
      </c>
      <c r="Q28" s="7" t="s">
        <v>122</v>
      </c>
      <c r="R28" s="7" t="s">
        <v>124</v>
      </c>
      <c r="S28" s="8" t="s">
        <v>123</v>
      </c>
      <c r="T28" s="7" t="s">
        <v>125</v>
      </c>
      <c r="U28" s="7" t="s">
        <v>126</v>
      </c>
      <c r="V28" s="7" t="s">
        <v>127</v>
      </c>
      <c r="W28" s="7" t="s">
        <v>128</v>
      </c>
      <c r="X28" s="8" t="s">
        <v>2</v>
      </c>
      <c r="Y28" s="7" t="s">
        <v>3</v>
      </c>
      <c r="Z28" s="7"/>
      <c r="AA28" s="2"/>
      <c r="AB28" s="2"/>
      <c r="AC28" s="2"/>
    </row>
    <row r="29" spans="1:29" ht="11.25" hidden="1">
      <c r="A29" s="22" t="str">
        <f aca="true" t="shared" si="8" ref="A29:B34">A21</f>
        <v>Blanco</v>
      </c>
      <c r="B29" s="22" t="str">
        <f t="shared" si="8"/>
        <v>R</v>
      </c>
      <c r="C29" s="26" t="s">
        <v>7</v>
      </c>
      <c r="D29" s="36">
        <f>100-VLOOKUP(A28,$B$2:$M$10,3,FALSE)</f>
        <v>14.197530864197532</v>
      </c>
      <c r="E29" s="23"/>
      <c r="F29" s="23"/>
      <c r="G29" s="29"/>
      <c r="H29" s="29"/>
      <c r="I29" s="29"/>
      <c r="J29" s="29"/>
      <c r="K29" s="29"/>
      <c r="L29" s="35" t="str">
        <f aca="true" t="shared" si="9" ref="L29:L34">VLOOKUP($A29,$A$21:$Q$26,2,FALSE)</f>
        <v>R</v>
      </c>
      <c r="M29" s="35">
        <f aca="true" t="shared" si="10" ref="M29:M34">VLOOKUP($A29,$A$21:$Q$26,17,FALSE)</f>
        <v>3.6</v>
      </c>
      <c r="N29" s="17">
        <f aca="true" t="shared" si="11" ref="N29:N34">VLOOKUP($A29,$A$21:$Q$26,3,FALSE)</f>
        <v>4</v>
      </c>
      <c r="O29" s="25">
        <f>ROUND(X29,0)</f>
        <v>14</v>
      </c>
      <c r="P29" s="25">
        <f>ROUND(Y29,0)</f>
        <v>14</v>
      </c>
      <c r="Q29" s="85">
        <f>IF(N29&gt;0,1,0)</f>
        <v>1</v>
      </c>
      <c r="R29" s="85">
        <f>IF(B29="R",0.96*M29*15,1.08*M29*15)</f>
        <v>51.839999999999996</v>
      </c>
      <c r="S29" s="86">
        <f>IF(B29="L",0.8*M29*15,1.1*M29*15)</f>
        <v>59.400000000000006</v>
      </c>
      <c r="T29" s="85">
        <f>(R29+10*N29)^3*Q29</f>
        <v>774632.341504</v>
      </c>
      <c r="U29" s="85">
        <f>(S29+10*N29)^3*Q29</f>
        <v>982107.7840000001</v>
      </c>
      <c r="V29" s="85">
        <f>T29/(T$29+T$30+T$31+T$32+T$33+T$34)</f>
        <v>1</v>
      </c>
      <c r="W29" s="85">
        <f>U29/(U$29+U$30+U$31+U$32+U$33+U$34)</f>
        <v>1</v>
      </c>
      <c r="X29" s="87">
        <f>V29*D$29</f>
        <v>14.197530864197532</v>
      </c>
      <c r="Y29" s="85">
        <f>W29*D$30</f>
        <v>14.197530864197532</v>
      </c>
      <c r="Z29" s="85"/>
      <c r="AA29" s="2"/>
      <c r="AB29" s="2"/>
      <c r="AC29" s="2"/>
    </row>
    <row r="30" spans="1:29" ht="11.25" hidden="1">
      <c r="A30" s="22" t="str">
        <f t="shared" si="8"/>
        <v>Cedeno</v>
      </c>
      <c r="B30" s="22" t="str">
        <f t="shared" si="8"/>
        <v>R</v>
      </c>
      <c r="C30" s="26" t="s">
        <v>8</v>
      </c>
      <c r="D30" s="36">
        <f>100-VLOOKUP(A28,$B$2:$M$10,3,FALSE)</f>
        <v>14.197530864197532</v>
      </c>
      <c r="E30" s="23"/>
      <c r="F30" s="23"/>
      <c r="G30" s="29"/>
      <c r="H30" s="29"/>
      <c r="I30" s="29"/>
      <c r="J30" s="29"/>
      <c r="K30" s="29"/>
      <c r="L30" s="35" t="str">
        <f t="shared" si="9"/>
        <v>R</v>
      </c>
      <c r="M30" s="35">
        <f t="shared" si="10"/>
        <v>4.1</v>
      </c>
      <c r="N30" s="17">
        <f t="shared" si="11"/>
        <v>0</v>
      </c>
      <c r="O30" s="25">
        <f>ROUND(X30,0)</f>
        <v>0</v>
      </c>
      <c r="P30" s="25">
        <f>ROUND(Y30,0)</f>
        <v>0</v>
      </c>
      <c r="Q30" s="85">
        <f>IF(N30&gt;0,1,0)</f>
        <v>0</v>
      </c>
      <c r="R30" s="85">
        <f>IF(B30="R",0.96*M30*15,1.08*M30*15)</f>
        <v>59.03999999999999</v>
      </c>
      <c r="S30" s="86">
        <f>IF(B30="L",0.8*M30*15,1.1*M30*15)</f>
        <v>67.64999999999999</v>
      </c>
      <c r="T30" s="85">
        <f>(R30+10*N30)^3*Q30</f>
        <v>0</v>
      </c>
      <c r="U30" s="85">
        <f>(S30+10*N30)^3*Q30</f>
        <v>0</v>
      </c>
      <c r="V30" s="85">
        <f>T30/(T$29+T$30+T$31+T$32+T$33+T$34)</f>
        <v>0</v>
      </c>
      <c r="W30" s="85">
        <f>U30/(U$29+U$30+U$31+U$32+U$33+U$34)</f>
        <v>0</v>
      </c>
      <c r="X30" s="87">
        <f>V30*D$29</f>
        <v>0</v>
      </c>
      <c r="Y30" s="85">
        <f>W30*D$30</f>
        <v>0</v>
      </c>
      <c r="Z30" s="20"/>
      <c r="AA30" s="2"/>
      <c r="AB30" s="2"/>
      <c r="AC30" s="2"/>
    </row>
    <row r="31" spans="1:29" ht="11.25" hidden="1">
      <c r="A31" s="22" t="str">
        <f t="shared" si="8"/>
        <v>Fontenot</v>
      </c>
      <c r="B31" s="22" t="str">
        <f t="shared" si="8"/>
        <v>L</v>
      </c>
      <c r="C31" s="13"/>
      <c r="D31" s="19"/>
      <c r="E31" s="15"/>
      <c r="F31" s="15"/>
      <c r="G31" s="30"/>
      <c r="H31" s="30"/>
      <c r="I31" s="30"/>
      <c r="J31" s="30"/>
      <c r="K31" s="30"/>
      <c r="L31" s="35" t="str">
        <f t="shared" si="9"/>
        <v>L</v>
      </c>
      <c r="M31" s="35">
        <f t="shared" si="10"/>
        <v>4.8</v>
      </c>
      <c r="N31" s="17">
        <f t="shared" si="11"/>
        <v>0</v>
      </c>
      <c r="O31" s="25">
        <f>ROUND(X31,0)</f>
        <v>0</v>
      </c>
      <c r="P31" s="25">
        <f>ROUND(Y31,0)</f>
        <v>0</v>
      </c>
      <c r="Q31" s="85">
        <f>IF(N31&gt;0,1,0)</f>
        <v>0</v>
      </c>
      <c r="R31" s="85">
        <f>IF(B31="R",0.96*M31*15,1.08*M31*15)</f>
        <v>77.76</v>
      </c>
      <c r="S31" s="86">
        <f>IF(B31="L",0.8*M31*15,1.1*M31*15)</f>
        <v>57.599999999999994</v>
      </c>
      <c r="T31" s="85">
        <f>(R31+10*N31)^3*Q31</f>
        <v>0</v>
      </c>
      <c r="U31" s="85">
        <f>(S31+10*N31)^3*Q31</f>
        <v>0</v>
      </c>
      <c r="V31" s="85">
        <f>T31/(T$29+T$30+T$31+T$32+T$33+T$34)</f>
        <v>0</v>
      </c>
      <c r="W31" s="85">
        <f>U31/(U$29+U$30+U$31+U$32+U$33+U$34)</f>
        <v>0</v>
      </c>
      <c r="X31" s="87">
        <f>V31*D$29</f>
        <v>0</v>
      </c>
      <c r="Y31" s="85">
        <f>W31*D$30</f>
        <v>0</v>
      </c>
      <c r="Z31" s="20"/>
      <c r="AA31" s="2"/>
      <c r="AB31" s="2"/>
      <c r="AC31" s="2"/>
    </row>
    <row r="32" spans="1:29" ht="11.25" hidden="1">
      <c r="A32" s="22" t="str">
        <f t="shared" si="8"/>
        <v>Ward</v>
      </c>
      <c r="B32" s="22" t="str">
        <f t="shared" si="8"/>
        <v>L</v>
      </c>
      <c r="C32" s="13"/>
      <c r="D32" s="19"/>
      <c r="E32" s="15"/>
      <c r="F32" s="15"/>
      <c r="G32" s="30"/>
      <c r="H32" s="30"/>
      <c r="I32" s="30"/>
      <c r="J32" s="30"/>
      <c r="K32" s="30"/>
      <c r="L32" s="35" t="str">
        <f t="shared" si="9"/>
        <v>L</v>
      </c>
      <c r="M32" s="35">
        <f t="shared" si="10"/>
        <v>4.9</v>
      </c>
      <c r="N32" s="17">
        <f t="shared" si="11"/>
        <v>0</v>
      </c>
      <c r="O32" s="25">
        <f>ROUND(X32,0)</f>
        <v>0</v>
      </c>
      <c r="P32" s="25">
        <f>ROUND(Y32,0)</f>
        <v>0</v>
      </c>
      <c r="Q32" s="85">
        <f>IF(N32&gt;0,1,0)</f>
        <v>0</v>
      </c>
      <c r="R32" s="85">
        <f>IF(B32="R",0.96*M32*15,1.08*M32*15)</f>
        <v>79.38000000000001</v>
      </c>
      <c r="S32" s="86">
        <f>IF(B32="L",0.8*M32*15,1.1*M32*15)</f>
        <v>58.800000000000004</v>
      </c>
      <c r="T32" s="85">
        <f>(R32+10*N32)^3*Q32</f>
        <v>0</v>
      </c>
      <c r="U32" s="85">
        <f>(S32+10*N32)^3*Q32</f>
        <v>0</v>
      </c>
      <c r="V32" s="85">
        <f>T32/(T$29+T$30+T$31+T$32+T$33+T$34)</f>
        <v>0</v>
      </c>
      <c r="W32" s="85">
        <f>U32/(U$29+U$30+U$31+U$32+U$33+U$34)</f>
        <v>0</v>
      </c>
      <c r="X32" s="87">
        <f>V32*D$29</f>
        <v>0</v>
      </c>
      <c r="Y32" s="85">
        <f>W32*D$30</f>
        <v>0</v>
      </c>
      <c r="Z32" s="20"/>
      <c r="AA32" s="2"/>
      <c r="AB32" s="2"/>
      <c r="AC32" s="2"/>
    </row>
    <row r="33" spans="1:29" ht="11.25" hidden="1">
      <c r="A33" s="22" t="str">
        <f t="shared" si="8"/>
        <v>Murton</v>
      </c>
      <c r="B33" s="22" t="str">
        <f t="shared" si="8"/>
        <v>R</v>
      </c>
      <c r="C33" s="13"/>
      <c r="D33" s="19"/>
      <c r="E33" s="15"/>
      <c r="F33" s="15"/>
      <c r="G33" s="30"/>
      <c r="H33" s="30"/>
      <c r="I33" s="30"/>
      <c r="J33" s="30"/>
      <c r="K33" s="30"/>
      <c r="L33" s="35" t="str">
        <f t="shared" si="9"/>
        <v>R</v>
      </c>
      <c r="M33" s="35">
        <f t="shared" si="10"/>
        <v>6.2</v>
      </c>
      <c r="N33" s="17">
        <f t="shared" si="11"/>
        <v>0</v>
      </c>
      <c r="O33" s="25">
        <f>ROUND(X33,0)</f>
        <v>0</v>
      </c>
      <c r="P33" s="25">
        <f>ROUND(Y33,0)</f>
        <v>0</v>
      </c>
      <c r="Q33" s="85">
        <f>IF(N33&gt;0,1,0)</f>
        <v>0</v>
      </c>
      <c r="R33" s="85">
        <f>IF(B33="R",0.96*M33*15,1.08*M33*15)</f>
        <v>89.28</v>
      </c>
      <c r="S33" s="86">
        <f>IF(B33="L",0.8*M33*15,1.1*M33*15)</f>
        <v>102.30000000000001</v>
      </c>
      <c r="T33" s="85">
        <f>(R33+10*N33)^3*Q33</f>
        <v>0</v>
      </c>
      <c r="U33" s="85">
        <f>(S33+10*N33)^3*Q33</f>
        <v>0</v>
      </c>
      <c r="V33" s="85">
        <f>T33/(T$29+T$30+T$31+T$32+T$33+T$34)</f>
        <v>0</v>
      </c>
      <c r="W33" s="85">
        <f>U33/(U$29+U$30+U$31+U$32+U$33+U$34)</f>
        <v>0</v>
      </c>
      <c r="X33" s="87">
        <f>V33*D$29</f>
        <v>0</v>
      </c>
      <c r="Y33" s="85">
        <f>W33*D$30</f>
        <v>0</v>
      </c>
      <c r="Z33" s="20"/>
      <c r="AA33" s="2"/>
      <c r="AB33" s="2"/>
      <c r="AC33" s="2"/>
    </row>
    <row r="34" spans="1:29" ht="11.25" hidden="1">
      <c r="A34" s="22" t="str">
        <f t="shared" si="8"/>
        <v>None</v>
      </c>
      <c r="B34" s="22" t="str">
        <f t="shared" si="8"/>
        <v>R</v>
      </c>
      <c r="C34" s="13"/>
      <c r="D34" s="19"/>
      <c r="E34" s="15"/>
      <c r="F34" s="15"/>
      <c r="G34" s="30"/>
      <c r="H34" s="30"/>
      <c r="I34" s="30"/>
      <c r="J34" s="30"/>
      <c r="K34" s="30"/>
      <c r="L34" s="35" t="str">
        <f t="shared" si="9"/>
        <v>R</v>
      </c>
      <c r="M34" s="35">
        <f t="shared" si="10"/>
        <v>0</v>
      </c>
      <c r="N34" s="17">
        <f t="shared" si="11"/>
        <v>0</v>
      </c>
      <c r="O34" s="25">
        <f>ROUND(X34,0)</f>
        <v>0</v>
      </c>
      <c r="P34" s="25">
        <f>ROUND(Y34,0)</f>
        <v>0</v>
      </c>
      <c r="Q34" s="85">
        <f>IF(N34&gt;0,1,0)</f>
        <v>0</v>
      </c>
      <c r="R34" s="85">
        <f>IF(B34="R",0.96*M34*15,1.08*M34*15)</f>
        <v>0</v>
      </c>
      <c r="S34" s="86">
        <f>IF(B34="L",0.8*M34*15,1.1*M34*15)</f>
        <v>0</v>
      </c>
      <c r="T34" s="85">
        <f>(R34+10*N34)^3*Q34</f>
        <v>0</v>
      </c>
      <c r="U34" s="85">
        <f>(S34+10*N34)^3*Q34</f>
        <v>0</v>
      </c>
      <c r="V34" s="85">
        <f>T34/(T$29+T$30+T$31+T$32+T$33+T$34)</f>
        <v>0</v>
      </c>
      <c r="W34" s="85">
        <f>U34/(U$29+U$30+U$31+U$32+U$33+U$34)</f>
        <v>0</v>
      </c>
      <c r="X34" s="87">
        <f>V34*D$29</f>
        <v>0</v>
      </c>
      <c r="Y34" s="85">
        <f>W34*D$30</f>
        <v>0</v>
      </c>
      <c r="Z34" s="20"/>
      <c r="AA34" s="2"/>
      <c r="AB34" s="2"/>
      <c r="AC34" s="2"/>
    </row>
    <row r="35" spans="1:29" ht="11.25" hidden="1">
      <c r="A35" s="2"/>
      <c r="B35" s="21"/>
      <c r="C35" s="2"/>
      <c r="D35" s="21"/>
      <c r="E35" s="21"/>
      <c r="F35" s="21"/>
      <c r="G35" s="27"/>
      <c r="H35" s="27"/>
      <c r="I35" s="27"/>
      <c r="J35" s="27"/>
      <c r="K35" s="27"/>
      <c r="L35" s="2"/>
      <c r="M35" s="9"/>
      <c r="N35" s="4"/>
      <c r="O35" s="3"/>
      <c r="P35" s="3"/>
      <c r="Q35" s="5"/>
      <c r="R35" s="2"/>
      <c r="S35" s="2"/>
      <c r="T35" s="2"/>
      <c r="U35" s="2"/>
      <c r="V35" s="2"/>
      <c r="W35" s="9"/>
      <c r="X35" s="9"/>
      <c r="Y35" s="2"/>
      <c r="Z35" s="2"/>
      <c r="AA35" s="2"/>
      <c r="AB35" s="2"/>
      <c r="AC35" s="2"/>
    </row>
    <row r="36" spans="1:29" ht="11.25" hidden="1">
      <c r="A36" s="23" t="s">
        <v>39</v>
      </c>
      <c r="B36" s="23" t="s">
        <v>6</v>
      </c>
      <c r="C36" s="1" t="s">
        <v>15</v>
      </c>
      <c r="D36" s="23" t="s">
        <v>14</v>
      </c>
      <c r="E36" s="23"/>
      <c r="F36" s="23"/>
      <c r="G36" s="29"/>
      <c r="H36" s="29"/>
      <c r="I36" s="29"/>
      <c r="J36" s="29"/>
      <c r="K36" s="29"/>
      <c r="L36" s="1" t="s">
        <v>6</v>
      </c>
      <c r="M36" s="10" t="s">
        <v>17</v>
      </c>
      <c r="N36" s="6" t="s">
        <v>9</v>
      </c>
      <c r="O36" s="24" t="s">
        <v>2</v>
      </c>
      <c r="P36" s="24" t="s">
        <v>3</v>
      </c>
      <c r="Q36" s="7"/>
      <c r="R36" s="7" t="s">
        <v>124</v>
      </c>
      <c r="S36" s="8" t="s">
        <v>123</v>
      </c>
      <c r="T36" s="7"/>
      <c r="U36" s="7"/>
      <c r="V36" s="7"/>
      <c r="W36" s="7"/>
      <c r="X36" s="8"/>
      <c r="Y36" s="7"/>
      <c r="Z36" s="7"/>
      <c r="AA36" s="2"/>
      <c r="AB36" s="2"/>
      <c r="AC36" s="2"/>
    </row>
    <row r="37" spans="1:29" ht="11.25" hidden="1">
      <c r="A37" s="22" t="str">
        <f aca="true" t="shared" si="12" ref="A37:B42">A29</f>
        <v>Blanco</v>
      </c>
      <c r="B37" s="22" t="str">
        <f t="shared" si="12"/>
        <v>R</v>
      </c>
      <c r="C37" s="26" t="s">
        <v>7</v>
      </c>
      <c r="D37" s="36">
        <f>100-VLOOKUP(A36,$B$2:$M$10,11,FALSE)*100</f>
        <v>25.592592592592595</v>
      </c>
      <c r="E37" s="23"/>
      <c r="F37" s="23"/>
      <c r="G37" s="29"/>
      <c r="H37" s="29"/>
      <c r="I37" s="29"/>
      <c r="J37" s="29"/>
      <c r="K37" s="29"/>
      <c r="L37" s="35" t="str">
        <f aca="true" t="shared" si="13" ref="L37:L42">VLOOKUP($A37,$A$21:$Q$26,2,FALSE)</f>
        <v>R</v>
      </c>
      <c r="M37" s="35">
        <f aca="true" t="shared" si="14" ref="M37:M42">VLOOKUP($A37,$A$21:$Q$26,17,FALSE)</f>
        <v>3.6</v>
      </c>
      <c r="N37" s="17">
        <f aca="true" t="shared" si="15" ref="N37:N42">VLOOKUP($A37,$A$21:$Q$26,4,FALSE)</f>
        <v>3</v>
      </c>
      <c r="O37" s="25">
        <f>ROUND(X37,0)</f>
        <v>9</v>
      </c>
      <c r="P37" s="25">
        <f>ROUND(Y37,0)</f>
        <v>12</v>
      </c>
      <c r="Q37" s="85">
        <f>IF(N37&gt;0,1,0)</f>
        <v>1</v>
      </c>
      <c r="R37" s="85">
        <f>IF(B37="R",0.96*M37*15,1.08*M37*15)</f>
        <v>51.839999999999996</v>
      </c>
      <c r="S37" s="86">
        <f>IF(B37="L",0.8*M37*15,1.1*M37*15)</f>
        <v>59.400000000000006</v>
      </c>
      <c r="T37" s="85">
        <f>(R37+10*N37)^3*Q37</f>
        <v>548146.773504</v>
      </c>
      <c r="U37" s="85">
        <f>(S37+10*N37)^3*Q37</f>
        <v>714516.984</v>
      </c>
      <c r="V37" s="85">
        <f>T37/(T$37+T$38+T$39+T$40+T$41+T$42)</f>
        <v>0.3583450627661309</v>
      </c>
      <c r="W37" s="85">
        <f>U37/(U$37+U$38+U$39+U$40+U$41+U$42)</f>
        <v>0.5935409578914954</v>
      </c>
      <c r="X37" s="87">
        <f>V37*D$37</f>
        <v>9.170979198940609</v>
      </c>
      <c r="Y37" s="85">
        <f>W37*D$38</f>
        <v>12.48634311416183</v>
      </c>
      <c r="Z37" s="20"/>
      <c r="AA37" s="2"/>
      <c r="AB37" s="2"/>
      <c r="AC37" s="2"/>
    </row>
    <row r="38" spans="1:29" ht="11.25" hidden="1">
      <c r="A38" s="22" t="str">
        <f t="shared" si="12"/>
        <v>Cedeno</v>
      </c>
      <c r="B38" s="22" t="str">
        <f t="shared" si="12"/>
        <v>R</v>
      </c>
      <c r="C38" s="26" t="s">
        <v>8</v>
      </c>
      <c r="D38" s="36">
        <f>100-VLOOKUP(A36,$B$2:$M$10,12,FALSE)*100</f>
        <v>21.037037037037038</v>
      </c>
      <c r="E38" s="23"/>
      <c r="F38" s="23"/>
      <c r="G38" s="29"/>
      <c r="H38" s="29"/>
      <c r="I38" s="29"/>
      <c r="J38" s="29"/>
      <c r="K38" s="29"/>
      <c r="L38" s="35" t="str">
        <f t="shared" si="13"/>
        <v>R</v>
      </c>
      <c r="M38" s="35">
        <f t="shared" si="14"/>
        <v>4.1</v>
      </c>
      <c r="N38" s="17">
        <f t="shared" si="15"/>
        <v>0</v>
      </c>
      <c r="O38" s="25">
        <f>ROUND(X38,0)</f>
        <v>0</v>
      </c>
      <c r="P38" s="25">
        <f>ROUND(Y38,0)</f>
        <v>0</v>
      </c>
      <c r="Q38" s="85">
        <f>IF(N38&gt;0,1,0)</f>
        <v>0</v>
      </c>
      <c r="R38" s="85">
        <f>IF(B38="R",0.96*M38*15,1.08*M38*15)</f>
        <v>59.03999999999999</v>
      </c>
      <c r="S38" s="86">
        <f>IF(B38="L",0.8*M38*15,1.1*M38*15)</f>
        <v>67.64999999999999</v>
      </c>
      <c r="T38" s="85">
        <f>(R38+10*N38)^3*Q38</f>
        <v>0</v>
      </c>
      <c r="U38" s="85">
        <f>(S38+10*N38)^3*Q38</f>
        <v>0</v>
      </c>
      <c r="V38" s="85">
        <f>T38/(T$37+T$38+T$39+T$40+T$41+T$42)</f>
        <v>0</v>
      </c>
      <c r="W38" s="85">
        <f>U38/(U$37+U$38+U$39+U$40+U$41+U$42)</f>
        <v>0</v>
      </c>
      <c r="X38" s="87">
        <f>V38*D$37</f>
        <v>0</v>
      </c>
      <c r="Y38" s="85">
        <f>W38*D$38</f>
        <v>0</v>
      </c>
      <c r="Z38" s="20"/>
      <c r="AA38" s="2"/>
      <c r="AB38" s="2"/>
      <c r="AC38" s="2"/>
    </row>
    <row r="39" spans="1:29" ht="11.25" hidden="1">
      <c r="A39" s="22" t="str">
        <f t="shared" si="12"/>
        <v>Fontenot</v>
      </c>
      <c r="B39" s="22" t="str">
        <f t="shared" si="12"/>
        <v>L</v>
      </c>
      <c r="C39" s="13"/>
      <c r="D39" s="19"/>
      <c r="E39" s="15"/>
      <c r="F39" s="15"/>
      <c r="G39" s="30"/>
      <c r="H39" s="30"/>
      <c r="I39" s="30"/>
      <c r="J39" s="30"/>
      <c r="K39" s="30"/>
      <c r="L39" s="35" t="str">
        <f t="shared" si="13"/>
        <v>L</v>
      </c>
      <c r="M39" s="35">
        <f t="shared" si="14"/>
        <v>4.8</v>
      </c>
      <c r="N39" s="17">
        <f t="shared" si="15"/>
        <v>0</v>
      </c>
      <c r="O39" s="25">
        <f>ROUND(X39,0)</f>
        <v>0</v>
      </c>
      <c r="P39" s="25">
        <f>ROUND(Y39,0)</f>
        <v>0</v>
      </c>
      <c r="Q39" s="85">
        <f>IF(N39&gt;0,1,0)</f>
        <v>0</v>
      </c>
      <c r="R39" s="85">
        <f>IF(B39="R",0.96*M39*15,1.08*M39*15)</f>
        <v>77.76</v>
      </c>
      <c r="S39" s="86">
        <f>IF(B39="L",0.8*M39*15,1.1*M39*15)</f>
        <v>57.599999999999994</v>
      </c>
      <c r="T39" s="85">
        <f>(R39+10*N39)^3*Q39</f>
        <v>0</v>
      </c>
      <c r="U39" s="85">
        <f>(S39+10*N39)^3*Q39</f>
        <v>0</v>
      </c>
      <c r="V39" s="85">
        <f>T39/(T$37+T$38+T$39+T$40+T$41+T$42)</f>
        <v>0</v>
      </c>
      <c r="W39" s="85">
        <f>U39/(U$37+U$38+U$39+U$40+U$41+U$42)</f>
        <v>0</v>
      </c>
      <c r="X39" s="87">
        <f>V39*D$37</f>
        <v>0</v>
      </c>
      <c r="Y39" s="85">
        <f>W39*D$38</f>
        <v>0</v>
      </c>
      <c r="Z39" s="20"/>
      <c r="AA39" s="2"/>
      <c r="AB39" s="2"/>
      <c r="AC39" s="2"/>
    </row>
    <row r="40" spans="1:29" ht="11.25" hidden="1">
      <c r="A40" s="22" t="str">
        <f t="shared" si="12"/>
        <v>Ward</v>
      </c>
      <c r="B40" s="22" t="str">
        <f t="shared" si="12"/>
        <v>L</v>
      </c>
      <c r="C40" s="13"/>
      <c r="D40" s="19"/>
      <c r="E40" s="15"/>
      <c r="F40" s="15"/>
      <c r="G40" s="30"/>
      <c r="H40" s="30"/>
      <c r="I40" s="30"/>
      <c r="J40" s="30"/>
      <c r="K40" s="30"/>
      <c r="L40" s="35" t="str">
        <f t="shared" si="13"/>
        <v>L</v>
      </c>
      <c r="M40" s="35">
        <f t="shared" si="14"/>
        <v>4.9</v>
      </c>
      <c r="N40" s="17">
        <f t="shared" si="15"/>
        <v>2</v>
      </c>
      <c r="O40" s="25">
        <f>ROUND(X40,0)</f>
        <v>16</v>
      </c>
      <c r="P40" s="25">
        <f>ROUND(Y40,0)</f>
        <v>9</v>
      </c>
      <c r="Q40" s="85">
        <f>IF(N40&gt;0,1,0)</f>
        <v>1</v>
      </c>
      <c r="R40" s="85">
        <f>IF(B40="R",0.96*M40*15,1.08*M40*15)</f>
        <v>79.38000000000001</v>
      </c>
      <c r="S40" s="86">
        <f>IF(B40="L",0.8*M40*15,1.1*M40*15)</f>
        <v>58.800000000000004</v>
      </c>
      <c r="T40" s="85">
        <f>(R40+10*N40)^3*Q40</f>
        <v>981515.0816720003</v>
      </c>
      <c r="U40" s="85">
        <f>(S40+10*N40)^3*Q40</f>
        <v>489303.8720000002</v>
      </c>
      <c r="V40" s="85">
        <f>T40/(T$37+T$38+T$39+T$40+T$41+T$42)</f>
        <v>0.6416549372338691</v>
      </c>
      <c r="W40" s="85">
        <f>U40/(U$37+U$38+U$39+U$40+U$41+U$42)</f>
        <v>0.4064590421085047</v>
      </c>
      <c r="X40" s="87">
        <f>V40*D$37</f>
        <v>16.421613393651985</v>
      </c>
      <c r="Y40" s="85">
        <f>W40*D$38</f>
        <v>8.55069392287521</v>
      </c>
      <c r="Z40" s="20"/>
      <c r="AA40" s="2"/>
      <c r="AB40" s="2"/>
      <c r="AC40" s="2"/>
    </row>
    <row r="41" spans="1:29" ht="11.25" hidden="1">
      <c r="A41" s="22" t="str">
        <f t="shared" si="12"/>
        <v>Murton</v>
      </c>
      <c r="B41" s="22" t="str">
        <f t="shared" si="12"/>
        <v>R</v>
      </c>
      <c r="C41" s="13"/>
      <c r="D41" s="19"/>
      <c r="E41" s="15"/>
      <c r="F41" s="15"/>
      <c r="G41" s="30"/>
      <c r="H41" s="30"/>
      <c r="I41" s="30"/>
      <c r="J41" s="30"/>
      <c r="K41" s="30"/>
      <c r="L41" s="35" t="str">
        <f t="shared" si="13"/>
        <v>R</v>
      </c>
      <c r="M41" s="35">
        <f t="shared" si="14"/>
        <v>6.2</v>
      </c>
      <c r="N41" s="17">
        <f t="shared" si="15"/>
        <v>0</v>
      </c>
      <c r="O41" s="25">
        <f>ROUND(X41,0)</f>
        <v>0</v>
      </c>
      <c r="P41" s="25">
        <f>ROUND(Y41,0)</f>
        <v>0</v>
      </c>
      <c r="Q41" s="85">
        <f>IF(N41&gt;0,1,0)</f>
        <v>0</v>
      </c>
      <c r="R41" s="85">
        <f>IF(B41="R",0.96*M41*15,1.08*M41*15)</f>
        <v>89.28</v>
      </c>
      <c r="S41" s="86">
        <f>IF(B41="L",0.8*M41*15,1.1*M41*15)</f>
        <v>102.30000000000001</v>
      </c>
      <c r="T41" s="85">
        <f>(R41+10*N41)^3*Q41</f>
        <v>0</v>
      </c>
      <c r="U41" s="85">
        <f>(S41+10*N41)^3*Q41</f>
        <v>0</v>
      </c>
      <c r="V41" s="85">
        <f>T41/(T$37+T$38+T$39+T$40+T$41+T$42)</f>
        <v>0</v>
      </c>
      <c r="W41" s="85">
        <f>U41/(U$37+U$38+U$39+U$40+U$41+U$42)</f>
        <v>0</v>
      </c>
      <c r="X41" s="87">
        <f>V41*D$37</f>
        <v>0</v>
      </c>
      <c r="Y41" s="85">
        <f>W41*D$38</f>
        <v>0</v>
      </c>
      <c r="Z41" s="20"/>
      <c r="AA41" s="2"/>
      <c r="AB41" s="2"/>
      <c r="AC41" s="2"/>
    </row>
    <row r="42" spans="1:29" ht="11.25" hidden="1">
      <c r="A42" s="22" t="str">
        <f t="shared" si="12"/>
        <v>None</v>
      </c>
      <c r="B42" s="22" t="str">
        <f t="shared" si="12"/>
        <v>R</v>
      </c>
      <c r="C42" s="13"/>
      <c r="D42" s="19"/>
      <c r="E42" s="15"/>
      <c r="F42" s="15"/>
      <c r="G42" s="30"/>
      <c r="H42" s="30"/>
      <c r="I42" s="30"/>
      <c r="J42" s="30"/>
      <c r="K42" s="30"/>
      <c r="L42" s="35" t="str">
        <f t="shared" si="13"/>
        <v>R</v>
      </c>
      <c r="M42" s="35">
        <f t="shared" si="14"/>
        <v>0</v>
      </c>
      <c r="N42" s="17">
        <f t="shared" si="15"/>
        <v>0</v>
      </c>
      <c r="O42" s="25">
        <f>ROUND(X42,0)</f>
        <v>0</v>
      </c>
      <c r="P42" s="25">
        <f>ROUND(Y42,0)</f>
        <v>0</v>
      </c>
      <c r="Q42" s="85">
        <f>IF(N42&gt;0,1,0)</f>
        <v>0</v>
      </c>
      <c r="R42" s="85">
        <f>IF(B42="R",0.96*M42*15,1.08*M42*15)</f>
        <v>0</v>
      </c>
      <c r="S42" s="86">
        <f>IF(B42="L",0.8*M42*15,1.1*M42*15)</f>
        <v>0</v>
      </c>
      <c r="T42" s="85">
        <f>(R42+10*N42)^3*Q42</f>
        <v>0</v>
      </c>
      <c r="U42" s="85">
        <f>(S42+10*N42)^3*Q42</f>
        <v>0</v>
      </c>
      <c r="V42" s="85">
        <f>T42/(T$37+T$38+T$39+T$40+T$41+T$42)</f>
        <v>0</v>
      </c>
      <c r="W42" s="85">
        <f>U42/(U$37+U$38+U$39+U$40+U$41+U$42)</f>
        <v>0</v>
      </c>
      <c r="X42" s="87">
        <f>V42*D$37</f>
        <v>0</v>
      </c>
      <c r="Y42" s="85">
        <f>W42*D$38</f>
        <v>0</v>
      </c>
      <c r="Z42" s="20"/>
      <c r="AA42" s="2"/>
      <c r="AB42" s="2"/>
      <c r="AC42" s="2"/>
    </row>
    <row r="43" spans="1:29" ht="11.25" hidden="1">
      <c r="A43" s="2"/>
      <c r="B43" s="21"/>
      <c r="C43" s="2"/>
      <c r="D43" s="21"/>
      <c r="E43" s="21"/>
      <c r="F43" s="21"/>
      <c r="G43" s="27"/>
      <c r="H43" s="27"/>
      <c r="I43" s="27"/>
      <c r="J43" s="27"/>
      <c r="K43" s="27"/>
      <c r="L43" s="2"/>
      <c r="M43" s="9"/>
      <c r="N43" s="4"/>
      <c r="O43" s="3"/>
      <c r="P43" s="3"/>
      <c r="Q43" s="5"/>
      <c r="R43" s="2"/>
      <c r="S43" s="2"/>
      <c r="T43" s="2"/>
      <c r="U43" s="2"/>
      <c r="V43" s="2"/>
      <c r="W43" s="9"/>
      <c r="X43" s="9"/>
      <c r="Y43" s="2"/>
      <c r="Z43" s="2"/>
      <c r="AA43" s="2"/>
      <c r="AB43" s="2"/>
      <c r="AC43" s="2"/>
    </row>
    <row r="44" spans="1:29" ht="11.25" hidden="1">
      <c r="A44" s="23" t="s">
        <v>37</v>
      </c>
      <c r="B44" s="23" t="s">
        <v>6</v>
      </c>
      <c r="C44" s="1" t="s">
        <v>15</v>
      </c>
      <c r="D44" s="23" t="s">
        <v>14</v>
      </c>
      <c r="E44" s="23"/>
      <c r="F44" s="23"/>
      <c r="G44" s="29"/>
      <c r="H44" s="29"/>
      <c r="I44" s="29"/>
      <c r="J44" s="29"/>
      <c r="K44" s="29"/>
      <c r="L44" s="1" t="s">
        <v>6</v>
      </c>
      <c r="M44" s="10" t="s">
        <v>17</v>
      </c>
      <c r="N44" s="6" t="s">
        <v>9</v>
      </c>
      <c r="O44" s="24" t="s">
        <v>2</v>
      </c>
      <c r="P44" s="24" t="s">
        <v>3</v>
      </c>
      <c r="Q44" s="7"/>
      <c r="R44" s="7" t="s">
        <v>124</v>
      </c>
      <c r="S44" s="8" t="s">
        <v>123</v>
      </c>
      <c r="T44" s="7"/>
      <c r="U44" s="7"/>
      <c r="V44" s="7"/>
      <c r="W44" s="7"/>
      <c r="X44" s="8"/>
      <c r="Y44" s="7"/>
      <c r="Z44" s="7"/>
      <c r="AA44" s="2"/>
      <c r="AB44" s="2"/>
      <c r="AC44" s="2"/>
    </row>
    <row r="45" spans="1:29" ht="11.25" hidden="1">
      <c r="A45" s="22" t="str">
        <f aca="true" t="shared" si="16" ref="A45:B50">A37</f>
        <v>Blanco</v>
      </c>
      <c r="B45" s="22" t="str">
        <f t="shared" si="16"/>
        <v>R</v>
      </c>
      <c r="C45" s="26" t="s">
        <v>7</v>
      </c>
      <c r="D45" s="36">
        <f>100-VLOOKUP(A44,$B$2:$M$10,11,FALSE)*100</f>
        <v>24.382716049382722</v>
      </c>
      <c r="E45" s="23"/>
      <c r="F45" s="23"/>
      <c r="G45" s="29"/>
      <c r="H45" s="29"/>
      <c r="I45" s="29"/>
      <c r="J45" s="29"/>
      <c r="K45" s="29"/>
      <c r="L45" s="35" t="str">
        <f aca="true" t="shared" si="17" ref="L45:L50">VLOOKUP($A45,$A$21:$Q$26,2,FALSE)</f>
        <v>R</v>
      </c>
      <c r="M45" s="35">
        <f aca="true" t="shared" si="18" ref="M45:M50">VLOOKUP($A45,$A$21:$Q$26,17,FALSE)</f>
        <v>3.6</v>
      </c>
      <c r="N45" s="17">
        <f aca="true" t="shared" si="19" ref="N45:N50">VLOOKUP($A45,$A$21:$Q$26,7,FALSE)</f>
        <v>0</v>
      </c>
      <c r="O45" s="25">
        <f>ROUND(X45,0)</f>
        <v>0</v>
      </c>
      <c r="P45" s="25">
        <f>ROUND(Y45,0)</f>
        <v>0</v>
      </c>
      <c r="Q45" s="85">
        <f>IF(N45&gt;0,1,0)</f>
        <v>0</v>
      </c>
      <c r="R45" s="85">
        <f>IF(B45="R",0.96*M45*15,1.08*M45*15)</f>
        <v>51.839999999999996</v>
      </c>
      <c r="S45" s="86">
        <f>IF(B45="L",0.8*M45*15,1.1*M45*15)</f>
        <v>59.400000000000006</v>
      </c>
      <c r="T45" s="85">
        <f>(R45+10*N45)^3*Q45</f>
        <v>0</v>
      </c>
      <c r="U45" s="85">
        <f>(S45+10*N45)^3*Q45</f>
        <v>0</v>
      </c>
      <c r="V45" s="85">
        <f>T45/(T$45+T$46+T$47+T$48+T$49+T$50)</f>
        <v>0</v>
      </c>
      <c r="W45" s="85">
        <f>U45/(U$45+U$46+U$47+U$48+U$49+U$50)</f>
        <v>0</v>
      </c>
      <c r="X45" s="87">
        <f>V45*D$45</f>
        <v>0</v>
      </c>
      <c r="Y45" s="85">
        <f>W45*D$46</f>
        <v>0</v>
      </c>
      <c r="Z45" s="20"/>
      <c r="AA45" s="2"/>
      <c r="AB45" s="2"/>
      <c r="AC45" s="2"/>
    </row>
    <row r="46" spans="1:29" ht="11.25" hidden="1">
      <c r="A46" s="22" t="str">
        <f t="shared" si="16"/>
        <v>Cedeno</v>
      </c>
      <c r="B46" s="22" t="str">
        <f t="shared" si="16"/>
        <v>R</v>
      </c>
      <c r="C46" s="26" t="s">
        <v>8</v>
      </c>
      <c r="D46" s="36">
        <f>100-VLOOKUP(A44,$B$2:$M$10,12,FALSE)*100</f>
        <v>19.75308641975309</v>
      </c>
      <c r="E46" s="23"/>
      <c r="F46" s="23"/>
      <c r="G46" s="29"/>
      <c r="H46" s="29"/>
      <c r="I46" s="29"/>
      <c r="J46" s="29"/>
      <c r="K46" s="29"/>
      <c r="L46" s="35" t="str">
        <f t="shared" si="17"/>
        <v>R</v>
      </c>
      <c r="M46" s="35">
        <f t="shared" si="18"/>
        <v>4.1</v>
      </c>
      <c r="N46" s="17">
        <f t="shared" si="19"/>
        <v>3</v>
      </c>
      <c r="O46" s="25">
        <f>ROUND(X46,0)</f>
        <v>9</v>
      </c>
      <c r="P46" s="25">
        <f>ROUND(Y46,0)</f>
        <v>11</v>
      </c>
      <c r="Q46" s="85">
        <f>IF(N46&gt;0,1,0)</f>
        <v>1</v>
      </c>
      <c r="R46" s="85">
        <f>IF(B46="R",0.96*M46*15,1.08*M46*15)</f>
        <v>59.03999999999999</v>
      </c>
      <c r="S46" s="86">
        <f>IF(B46="L",0.8*M46*15,1.1*M46*15)</f>
        <v>67.64999999999999</v>
      </c>
      <c r="T46" s="85">
        <f>(R46+10*N46)^3*Q46</f>
        <v>705919.9472639998</v>
      </c>
      <c r="U46" s="85">
        <f>(S46+10*N46)^3*Q46</f>
        <v>931143.7721249998</v>
      </c>
      <c r="V46" s="85">
        <f>T46/(T$45+T$46+T$47+T$48+T$49+T$50)</f>
        <v>0.36066881587889443</v>
      </c>
      <c r="W46" s="85">
        <f>U46/(U$45+U$46+U$47+U$48+U$49+U$50)</f>
        <v>0.5807434277924114</v>
      </c>
      <c r="X46" s="87">
        <f>V46*D$45</f>
        <v>8.79408532544218</v>
      </c>
      <c r="Y46" s="85">
        <f>W46*D$46</f>
        <v>11.47147511688714</v>
      </c>
      <c r="Z46" s="20"/>
      <c r="AA46" s="2"/>
      <c r="AB46" s="2"/>
      <c r="AC46" s="2"/>
    </row>
    <row r="47" spans="1:29" ht="11.25" hidden="1">
      <c r="A47" s="22" t="str">
        <f t="shared" si="16"/>
        <v>Fontenot</v>
      </c>
      <c r="B47" s="22" t="str">
        <f t="shared" si="16"/>
        <v>L</v>
      </c>
      <c r="C47" s="13"/>
      <c r="D47" s="19"/>
      <c r="E47" s="15"/>
      <c r="F47" s="15"/>
      <c r="G47" s="30"/>
      <c r="H47" s="30"/>
      <c r="I47" s="30"/>
      <c r="J47" s="30"/>
      <c r="K47" s="30"/>
      <c r="L47" s="35" t="str">
        <f t="shared" si="17"/>
        <v>L</v>
      </c>
      <c r="M47" s="35">
        <f t="shared" si="18"/>
        <v>4.8</v>
      </c>
      <c r="N47" s="17">
        <f t="shared" si="19"/>
        <v>3</v>
      </c>
      <c r="O47" s="25">
        <f>ROUND(X47,0)</f>
        <v>16</v>
      </c>
      <c r="P47" s="25">
        <f>ROUND(Y47,0)</f>
        <v>8</v>
      </c>
      <c r="Q47" s="85">
        <f>IF(N47&gt;0,1,0)</f>
        <v>1</v>
      </c>
      <c r="R47" s="85">
        <f>IF(B47="R",0.96*M47*15,1.08*M47*15)</f>
        <v>77.76</v>
      </c>
      <c r="S47" s="86">
        <f>IF(B47="L",0.8*M47*15,1.1*M47*15)</f>
        <v>57.599999999999994</v>
      </c>
      <c r="T47" s="85">
        <f>(R47+10*N47)^3*Q47</f>
        <v>1251332.5685760002</v>
      </c>
      <c r="U47" s="85">
        <f>(S47+10*N47)^3*Q47</f>
        <v>672221.3759999999</v>
      </c>
      <c r="V47" s="85">
        <f>T47/(T$45+T$46+T$47+T$48+T$49+T$50)</f>
        <v>0.6393311841211056</v>
      </c>
      <c r="W47" s="85">
        <f>U47/(U$45+U$46+U$47+U$48+U$49+U$50)</f>
        <v>0.41925657220758855</v>
      </c>
      <c r="X47" s="87">
        <f>V47*D$45</f>
        <v>15.588630723940542</v>
      </c>
      <c r="Y47" s="85">
        <f>W47*D$46</f>
        <v>8.281611302865947</v>
      </c>
      <c r="Z47" s="20"/>
      <c r="AA47" s="2"/>
      <c r="AB47" s="2"/>
      <c r="AC47" s="2"/>
    </row>
    <row r="48" spans="1:29" ht="11.25" hidden="1">
      <c r="A48" s="22" t="str">
        <f t="shared" si="16"/>
        <v>Ward</v>
      </c>
      <c r="B48" s="22" t="str">
        <f t="shared" si="16"/>
        <v>L</v>
      </c>
      <c r="C48" s="13"/>
      <c r="D48" s="19"/>
      <c r="E48" s="15"/>
      <c r="F48" s="15"/>
      <c r="G48" s="30"/>
      <c r="H48" s="30"/>
      <c r="I48" s="30"/>
      <c r="J48" s="30"/>
      <c r="K48" s="30"/>
      <c r="L48" s="35" t="str">
        <f t="shared" si="17"/>
        <v>L</v>
      </c>
      <c r="M48" s="35">
        <f t="shared" si="18"/>
        <v>4.9</v>
      </c>
      <c r="N48" s="17">
        <f t="shared" si="19"/>
        <v>0</v>
      </c>
      <c r="O48" s="25">
        <f>ROUND(X48,0)</f>
        <v>0</v>
      </c>
      <c r="P48" s="25">
        <f>ROUND(Y48,0)</f>
        <v>0</v>
      </c>
      <c r="Q48" s="85">
        <f>IF(N48&gt;0,1,0)</f>
        <v>0</v>
      </c>
      <c r="R48" s="85">
        <f>IF(B48="R",0.96*M48*15,1.08*M48*15)</f>
        <v>79.38000000000001</v>
      </c>
      <c r="S48" s="86">
        <f>IF(B48="L",0.8*M48*15,1.1*M48*15)</f>
        <v>58.800000000000004</v>
      </c>
      <c r="T48" s="85">
        <f>(R48+10*N48)^3*Q48</f>
        <v>0</v>
      </c>
      <c r="U48" s="85">
        <f>(S48+10*N48)^3*Q48</f>
        <v>0</v>
      </c>
      <c r="V48" s="85">
        <f>T48/(T$45+T$46+T$47+T$48+T$49+T$50)</f>
        <v>0</v>
      </c>
      <c r="W48" s="85">
        <f>U48/(U$45+U$46+U$47+U$48+U$49+U$50)</f>
        <v>0</v>
      </c>
      <c r="X48" s="87">
        <f>V48*D$45</f>
        <v>0</v>
      </c>
      <c r="Y48" s="85">
        <f>W48*D$46</f>
        <v>0</v>
      </c>
      <c r="Z48" s="20"/>
      <c r="AA48" s="2"/>
      <c r="AB48" s="2"/>
      <c r="AC48" s="2"/>
    </row>
    <row r="49" spans="1:29" ht="11.25" hidden="1">
      <c r="A49" s="22" t="str">
        <f t="shared" si="16"/>
        <v>Murton</v>
      </c>
      <c r="B49" s="22" t="str">
        <f t="shared" si="16"/>
        <v>R</v>
      </c>
      <c r="C49" s="13"/>
      <c r="D49" s="19"/>
      <c r="E49" s="15"/>
      <c r="F49" s="15"/>
      <c r="G49" s="30"/>
      <c r="H49" s="30"/>
      <c r="I49" s="30"/>
      <c r="J49" s="30"/>
      <c r="K49" s="30"/>
      <c r="L49" s="35" t="str">
        <f t="shared" si="17"/>
        <v>R</v>
      </c>
      <c r="M49" s="35">
        <f t="shared" si="18"/>
        <v>6.2</v>
      </c>
      <c r="N49" s="17">
        <f t="shared" si="19"/>
        <v>0</v>
      </c>
      <c r="O49" s="25">
        <f>ROUND(X49,0)</f>
        <v>0</v>
      </c>
      <c r="P49" s="25">
        <f>ROUND(Y49,0)</f>
        <v>0</v>
      </c>
      <c r="Q49" s="85">
        <f>IF(N49&gt;0,1,0)</f>
        <v>0</v>
      </c>
      <c r="R49" s="85">
        <f>IF(B49="R",0.96*M49*15,1.08*M49*15)</f>
        <v>89.28</v>
      </c>
      <c r="S49" s="86">
        <f>IF(B49="L",0.8*M49*15,1.1*M49*15)</f>
        <v>102.30000000000001</v>
      </c>
      <c r="T49" s="85">
        <f>(R49+10*N49)^3*Q49</f>
        <v>0</v>
      </c>
      <c r="U49" s="85">
        <f>(S49+10*N49)^3*Q49</f>
        <v>0</v>
      </c>
      <c r="V49" s="85">
        <f>T49/(T$45+T$46+T$47+T$48+T$49+T$50)</f>
        <v>0</v>
      </c>
      <c r="W49" s="85">
        <f>U49/(U$45+U$46+U$47+U$48+U$49+U$50)</f>
        <v>0</v>
      </c>
      <c r="X49" s="87">
        <f>V49*D$45</f>
        <v>0</v>
      </c>
      <c r="Y49" s="85">
        <f>W49*D$46</f>
        <v>0</v>
      </c>
      <c r="Z49" s="20"/>
      <c r="AA49" s="2"/>
      <c r="AB49" s="2"/>
      <c r="AC49" s="2"/>
    </row>
    <row r="50" spans="1:29" ht="11.25" hidden="1">
      <c r="A50" s="22" t="str">
        <f t="shared" si="16"/>
        <v>None</v>
      </c>
      <c r="B50" s="22" t="str">
        <f t="shared" si="16"/>
        <v>R</v>
      </c>
      <c r="C50" s="13"/>
      <c r="D50" s="19"/>
      <c r="E50" s="15"/>
      <c r="F50" s="15"/>
      <c r="G50" s="30"/>
      <c r="H50" s="30"/>
      <c r="I50" s="30"/>
      <c r="J50" s="30"/>
      <c r="K50" s="30"/>
      <c r="L50" s="35" t="str">
        <f t="shared" si="17"/>
        <v>R</v>
      </c>
      <c r="M50" s="35">
        <f t="shared" si="18"/>
        <v>0</v>
      </c>
      <c r="N50" s="17">
        <f t="shared" si="19"/>
        <v>0</v>
      </c>
      <c r="O50" s="25">
        <f>ROUND(X50,0)</f>
        <v>0</v>
      </c>
      <c r="P50" s="25">
        <f>ROUND(Y50,0)</f>
        <v>0</v>
      </c>
      <c r="Q50" s="85">
        <f>IF(N50&gt;0,1,0)</f>
        <v>0</v>
      </c>
      <c r="R50" s="85">
        <f>IF(B50="R",0.96*M50*15,1.08*M50*15)</f>
        <v>0</v>
      </c>
      <c r="S50" s="86">
        <f>IF(B50="L",0.8*M50*15,1.1*M50*15)</f>
        <v>0</v>
      </c>
      <c r="T50" s="85">
        <f>(R50+10*N50)^3*Q50</f>
        <v>0</v>
      </c>
      <c r="U50" s="85">
        <f>(S50+10*N50)^3*Q50</f>
        <v>0</v>
      </c>
      <c r="V50" s="85">
        <f>T50/(T$45+T$46+T$47+T$48+T$49+T$50)</f>
        <v>0</v>
      </c>
      <c r="W50" s="85">
        <f>U50/(U$45+U$46+U$47+U$48+U$49+U$50)</f>
        <v>0</v>
      </c>
      <c r="X50" s="87">
        <f>V50*D$45</f>
        <v>0</v>
      </c>
      <c r="Y50" s="85">
        <f>W50*D$46</f>
        <v>0</v>
      </c>
      <c r="Z50" s="20"/>
      <c r="AA50" s="2"/>
      <c r="AB50" s="2"/>
      <c r="AC50" s="2"/>
    </row>
    <row r="51" spans="1:29" ht="11.25" hidden="1">
      <c r="A51" s="2"/>
      <c r="B51" s="21"/>
      <c r="C51" s="2"/>
      <c r="D51" s="21"/>
      <c r="E51" s="21"/>
      <c r="F51" s="21"/>
      <c r="G51" s="27"/>
      <c r="H51" s="27"/>
      <c r="I51" s="27"/>
      <c r="J51" s="27"/>
      <c r="K51" s="27"/>
      <c r="L51" s="2"/>
      <c r="M51" s="9"/>
      <c r="N51" s="4"/>
      <c r="O51" s="3"/>
      <c r="P51" s="3"/>
      <c r="Q51" s="5"/>
      <c r="R51" s="2"/>
      <c r="S51" s="2"/>
      <c r="T51" s="2"/>
      <c r="U51" s="2"/>
      <c r="V51" s="2"/>
      <c r="W51" s="9"/>
      <c r="X51" s="9"/>
      <c r="Y51" s="2"/>
      <c r="Z51" s="2"/>
      <c r="AA51" s="2"/>
      <c r="AB51" s="2"/>
      <c r="AC51" s="2"/>
    </row>
    <row r="52" spans="1:29" ht="11.25" hidden="1">
      <c r="A52" s="23" t="s">
        <v>38</v>
      </c>
      <c r="B52" s="23" t="s">
        <v>6</v>
      </c>
      <c r="C52" s="1" t="s">
        <v>15</v>
      </c>
      <c r="D52" s="23" t="s">
        <v>14</v>
      </c>
      <c r="E52" s="23"/>
      <c r="F52" s="23"/>
      <c r="G52" s="29"/>
      <c r="H52" s="29"/>
      <c r="I52" s="29"/>
      <c r="J52" s="29"/>
      <c r="K52" s="29"/>
      <c r="L52" s="1" t="s">
        <v>6</v>
      </c>
      <c r="M52" s="10" t="s">
        <v>17</v>
      </c>
      <c r="N52" s="6" t="s">
        <v>9</v>
      </c>
      <c r="O52" s="24" t="s">
        <v>2</v>
      </c>
      <c r="P52" s="24" t="s">
        <v>3</v>
      </c>
      <c r="Q52" s="7"/>
      <c r="R52" s="7" t="s">
        <v>124</v>
      </c>
      <c r="S52" s="8" t="s">
        <v>123</v>
      </c>
      <c r="T52" s="7"/>
      <c r="U52" s="7"/>
      <c r="V52" s="7"/>
      <c r="W52" s="7"/>
      <c r="X52" s="8"/>
      <c r="Y52" s="7"/>
      <c r="Z52" s="7"/>
      <c r="AA52" s="2"/>
      <c r="AB52" s="2"/>
      <c r="AC52" s="2"/>
    </row>
    <row r="53" spans="1:29" ht="11.25" hidden="1">
      <c r="A53" s="22" t="str">
        <f aca="true" t="shared" si="20" ref="A53:B58">A45</f>
        <v>Blanco</v>
      </c>
      <c r="B53" s="22" t="str">
        <f t="shared" si="20"/>
        <v>R</v>
      </c>
      <c r="C53" s="26" t="s">
        <v>7</v>
      </c>
      <c r="D53" s="36">
        <f>100-VLOOKUP(A52,$B$2:$M$10,11,FALSE)*100</f>
        <v>16.51851851851852</v>
      </c>
      <c r="E53" s="23"/>
      <c r="F53" s="23"/>
      <c r="G53" s="29"/>
      <c r="H53" s="29"/>
      <c r="I53" s="29"/>
      <c r="J53" s="29"/>
      <c r="K53" s="29"/>
      <c r="L53" s="35" t="str">
        <f aca="true" t="shared" si="21" ref="L53:L58">VLOOKUP($A53,$A$21:$Q$26,2,FALSE)</f>
        <v>R</v>
      </c>
      <c r="M53" s="35">
        <f aca="true" t="shared" si="22" ref="M53:M58">VLOOKUP($A53,$A$21:$Q$26,17,FALSE)</f>
        <v>3.6</v>
      </c>
      <c r="N53" s="17">
        <f aca="true" t="shared" si="23" ref="N53:N58">VLOOKUP($A53,$A$21:$Q$26,12,FALSE)</f>
        <v>0</v>
      </c>
      <c r="O53" s="25">
        <f>ROUND(X53,0)</f>
        <v>0</v>
      </c>
      <c r="P53" s="25">
        <f>ROUND(Y53,0)</f>
        <v>0</v>
      </c>
      <c r="Q53" s="85">
        <f>IF(N53&gt;0,1,0)</f>
        <v>0</v>
      </c>
      <c r="R53" s="85">
        <f>IF(B53="R",0.96*M53*15,1.08*M53*15)</f>
        <v>51.839999999999996</v>
      </c>
      <c r="S53" s="86">
        <f>IF(B53="L",0.8*M53*15,1.1*M53*15)</f>
        <v>59.400000000000006</v>
      </c>
      <c r="T53" s="85">
        <f>(R53+10*N53)^3*Q53</f>
        <v>0</v>
      </c>
      <c r="U53" s="85">
        <f>(S53+10*N53)^3*Q53</f>
        <v>0</v>
      </c>
      <c r="V53" s="85">
        <f>T53/(T$53+T$54+T$55+T$56+T$57+T$58)</f>
        <v>0</v>
      </c>
      <c r="W53" s="85">
        <f>U53/(U$53+U$54+U$55+U$56+U$57+U$58)</f>
        <v>0</v>
      </c>
      <c r="X53" s="87">
        <f>V53*D$53</f>
        <v>0</v>
      </c>
      <c r="Y53" s="85">
        <f>W53*D$54</f>
        <v>0</v>
      </c>
      <c r="Z53" s="20"/>
      <c r="AA53" s="2"/>
      <c r="AB53" s="2"/>
      <c r="AC53" s="2"/>
    </row>
    <row r="54" spans="1:29" ht="11.25" hidden="1">
      <c r="A54" s="22" t="str">
        <f t="shared" si="20"/>
        <v>Cedeno</v>
      </c>
      <c r="B54" s="22" t="str">
        <f t="shared" si="20"/>
        <v>R</v>
      </c>
      <c r="C54" s="26" t="s">
        <v>8</v>
      </c>
      <c r="D54" s="36">
        <f>100-VLOOKUP(A52,$B$2:$M$10,12,FALSE)*100</f>
        <v>11.407407407407405</v>
      </c>
      <c r="E54" s="23"/>
      <c r="F54" s="23"/>
      <c r="G54" s="29"/>
      <c r="H54" s="29"/>
      <c r="I54" s="29"/>
      <c r="J54" s="29"/>
      <c r="K54" s="29"/>
      <c r="L54" s="35" t="str">
        <f t="shared" si="21"/>
        <v>R</v>
      </c>
      <c r="M54" s="35">
        <f t="shared" si="22"/>
        <v>4.1</v>
      </c>
      <c r="N54" s="17">
        <f t="shared" si="23"/>
        <v>0</v>
      </c>
      <c r="O54" s="25">
        <f>ROUND(X54,0)</f>
        <v>0</v>
      </c>
      <c r="P54" s="25">
        <f>ROUND(Y54,0)</f>
        <v>0</v>
      </c>
      <c r="Q54" s="85">
        <f>IF(N54&gt;0,1,0)</f>
        <v>0</v>
      </c>
      <c r="R54" s="85">
        <f>IF(B54="R",0.96*M54*15,1.08*M54*15)</f>
        <v>59.03999999999999</v>
      </c>
      <c r="S54" s="86">
        <f>IF(B54="L",0.8*M54*15,1.1*M54*15)</f>
        <v>67.64999999999999</v>
      </c>
      <c r="T54" s="85">
        <f>(R54+10*N54)^3*Q54</f>
        <v>0</v>
      </c>
      <c r="U54" s="85">
        <f>(S54+10*N54)^3*Q54</f>
        <v>0</v>
      </c>
      <c r="V54" s="85">
        <f>T54/(T$53+T$54+T$55+T$56+T$57+T$58)</f>
        <v>0</v>
      </c>
      <c r="W54" s="85">
        <f>U54/(U$53+U$54+U$55+U$56+U$57+U$58)</f>
        <v>0</v>
      </c>
      <c r="X54" s="87">
        <f>V54*D$53</f>
        <v>0</v>
      </c>
      <c r="Y54" s="85">
        <f>W54*D$54</f>
        <v>0</v>
      </c>
      <c r="Z54" s="20"/>
      <c r="AA54" s="2"/>
      <c r="AB54" s="2"/>
      <c r="AC54" s="2"/>
    </row>
    <row r="55" spans="1:29" ht="11.25" hidden="1">
      <c r="A55" s="22" t="str">
        <f t="shared" si="20"/>
        <v>Fontenot</v>
      </c>
      <c r="B55" s="22" t="str">
        <f t="shared" si="20"/>
        <v>L</v>
      </c>
      <c r="C55" s="13"/>
      <c r="D55" s="19"/>
      <c r="E55" s="15"/>
      <c r="F55" s="15"/>
      <c r="G55" s="30"/>
      <c r="H55" s="30"/>
      <c r="I55" s="30"/>
      <c r="J55" s="30"/>
      <c r="K55" s="30"/>
      <c r="L55" s="35" t="str">
        <f t="shared" si="21"/>
        <v>L</v>
      </c>
      <c r="M55" s="35">
        <f t="shared" si="22"/>
        <v>4.8</v>
      </c>
      <c r="N55" s="17">
        <f t="shared" si="23"/>
        <v>3</v>
      </c>
      <c r="O55" s="25">
        <f>ROUND(X55,0)</f>
        <v>17</v>
      </c>
      <c r="P55" s="25">
        <f>ROUND(Y55,0)</f>
        <v>11</v>
      </c>
      <c r="Q55" s="85">
        <f>IF(N55&gt;0,1,0)</f>
        <v>1</v>
      </c>
      <c r="R55" s="85">
        <f>IF(B55="R",0.96*M55*15,1.08*M55*15)</f>
        <v>77.76</v>
      </c>
      <c r="S55" s="86">
        <f>IF(B55="L",0.8*M55*15,1.1*M55*15)</f>
        <v>57.599999999999994</v>
      </c>
      <c r="T55" s="85">
        <f>(R55+10*N55)^3*Q55</f>
        <v>1251332.5685760002</v>
      </c>
      <c r="U55" s="85">
        <f>(S55+10*N55)^3*Q55</f>
        <v>672221.3759999999</v>
      </c>
      <c r="V55" s="85">
        <f>T55/(T$53+T$54+T$55+T$56+T$57+T$58)</f>
        <v>1</v>
      </c>
      <c r="W55" s="85">
        <f>U55/(U$53+U$54+U$55+U$56+U$57+U$58)</f>
        <v>1</v>
      </c>
      <c r="X55" s="87">
        <f>V55*D$53</f>
        <v>16.51851851851852</v>
      </c>
      <c r="Y55" s="85">
        <f>W55*D$54</f>
        <v>11.407407407407405</v>
      </c>
      <c r="Z55" s="20"/>
      <c r="AA55" s="2"/>
      <c r="AB55" s="2"/>
      <c r="AC55" s="2"/>
    </row>
    <row r="56" spans="1:29" ht="11.25" hidden="1">
      <c r="A56" s="22" t="str">
        <f t="shared" si="20"/>
        <v>Ward</v>
      </c>
      <c r="B56" s="22" t="str">
        <f t="shared" si="20"/>
        <v>L</v>
      </c>
      <c r="C56" s="13"/>
      <c r="D56" s="19"/>
      <c r="E56" s="15"/>
      <c r="F56" s="15"/>
      <c r="G56" s="30"/>
      <c r="H56" s="30"/>
      <c r="I56" s="30"/>
      <c r="J56" s="30"/>
      <c r="K56" s="30"/>
      <c r="L56" s="35" t="str">
        <f t="shared" si="21"/>
        <v>L</v>
      </c>
      <c r="M56" s="35">
        <f t="shared" si="22"/>
        <v>4.9</v>
      </c>
      <c r="N56" s="17">
        <f t="shared" si="23"/>
        <v>0</v>
      </c>
      <c r="O56" s="25">
        <f>ROUND(X56,0)</f>
        <v>0</v>
      </c>
      <c r="P56" s="25">
        <f>ROUND(Y56,0)</f>
        <v>0</v>
      </c>
      <c r="Q56" s="85">
        <f>IF(N56&gt;0,1,0)</f>
        <v>0</v>
      </c>
      <c r="R56" s="85">
        <f>IF(B56="R",0.96*M56*15,1.08*M56*15)</f>
        <v>79.38000000000001</v>
      </c>
      <c r="S56" s="86">
        <f>IF(B56="L",0.8*M56*15,1.1*M56*15)</f>
        <v>58.800000000000004</v>
      </c>
      <c r="T56" s="85">
        <f>(R56+10*N56)^3*Q56</f>
        <v>0</v>
      </c>
      <c r="U56" s="85">
        <f>(S56+10*N56)^3*Q56</f>
        <v>0</v>
      </c>
      <c r="V56" s="85">
        <f>T56/(T$53+T$54+T$55+T$56+T$57+T$58)</f>
        <v>0</v>
      </c>
      <c r="W56" s="85">
        <f>U56/(U$53+U$54+U$55+U$56+U$57+U$58)</f>
        <v>0</v>
      </c>
      <c r="X56" s="87">
        <f>V56*D$53</f>
        <v>0</v>
      </c>
      <c r="Y56" s="85">
        <f>W56*D$54</f>
        <v>0</v>
      </c>
      <c r="Z56" s="20"/>
      <c r="AA56" s="2"/>
      <c r="AB56" s="2"/>
      <c r="AC56" s="2"/>
    </row>
    <row r="57" spans="1:29" ht="11.25" hidden="1">
      <c r="A57" s="22" t="str">
        <f t="shared" si="20"/>
        <v>Murton</v>
      </c>
      <c r="B57" s="22" t="str">
        <f t="shared" si="20"/>
        <v>R</v>
      </c>
      <c r="C57" s="13"/>
      <c r="D57" s="19"/>
      <c r="E57" s="15"/>
      <c r="F57" s="15"/>
      <c r="G57" s="30"/>
      <c r="H57" s="30"/>
      <c r="I57" s="30"/>
      <c r="J57" s="30"/>
      <c r="K57" s="30"/>
      <c r="L57" s="35" t="str">
        <f t="shared" si="21"/>
        <v>R</v>
      </c>
      <c r="M57" s="35">
        <f t="shared" si="22"/>
        <v>6.2</v>
      </c>
      <c r="N57" s="17">
        <f t="shared" si="23"/>
        <v>0</v>
      </c>
      <c r="O57" s="25">
        <f>ROUND(X57,0)</f>
        <v>0</v>
      </c>
      <c r="P57" s="25">
        <f>ROUND(Y57,0)</f>
        <v>0</v>
      </c>
      <c r="Q57" s="85">
        <f>IF(N57&gt;0,1,0)</f>
        <v>0</v>
      </c>
      <c r="R57" s="85">
        <f>IF(B57="R",0.96*M57*15,1.08*M57*15)</f>
        <v>89.28</v>
      </c>
      <c r="S57" s="86">
        <f>IF(B57="L",0.8*M57*15,1.1*M57*15)</f>
        <v>102.30000000000001</v>
      </c>
      <c r="T57" s="85">
        <f>(R57+10*N57)^3*Q57</f>
        <v>0</v>
      </c>
      <c r="U57" s="85">
        <f>(S57+10*N57)^3*Q57</f>
        <v>0</v>
      </c>
      <c r="V57" s="85">
        <f>T57/(T$53+T$54+T$55+T$56+T$57+T$58)</f>
        <v>0</v>
      </c>
      <c r="W57" s="85">
        <f>U57/(U$53+U$54+U$55+U$56+U$57+U$58)</f>
        <v>0</v>
      </c>
      <c r="X57" s="87">
        <f>V57*D$53</f>
        <v>0</v>
      </c>
      <c r="Y57" s="85">
        <f>W57*D$54</f>
        <v>0</v>
      </c>
      <c r="Z57" s="20"/>
      <c r="AA57" s="2"/>
      <c r="AB57" s="2"/>
      <c r="AC57" s="2"/>
    </row>
    <row r="58" spans="1:29" ht="11.25" hidden="1">
      <c r="A58" s="22" t="str">
        <f t="shared" si="20"/>
        <v>None</v>
      </c>
      <c r="B58" s="22" t="str">
        <f t="shared" si="20"/>
        <v>R</v>
      </c>
      <c r="C58" s="13"/>
      <c r="D58" s="19"/>
      <c r="E58" s="15"/>
      <c r="F58" s="15"/>
      <c r="G58" s="30"/>
      <c r="H58" s="30"/>
      <c r="I58" s="30"/>
      <c r="J58" s="30"/>
      <c r="K58" s="30"/>
      <c r="L58" s="35" t="str">
        <f t="shared" si="21"/>
        <v>R</v>
      </c>
      <c r="M58" s="35">
        <f t="shared" si="22"/>
        <v>0</v>
      </c>
      <c r="N58" s="17">
        <f t="shared" si="23"/>
        <v>0</v>
      </c>
      <c r="O58" s="25">
        <f>ROUND(X58,0)</f>
        <v>0</v>
      </c>
      <c r="P58" s="25">
        <f>ROUND(Y58,0)</f>
        <v>0</v>
      </c>
      <c r="Q58" s="85">
        <f>IF(N58&gt;0,1,0)</f>
        <v>0</v>
      </c>
      <c r="R58" s="85">
        <f>IF(B58="R",0.96*M58*15,1.08*M58*15)</f>
        <v>0</v>
      </c>
      <c r="S58" s="86">
        <f>IF(B58="L",0.8*M58*15,1.1*M58*15)</f>
        <v>0</v>
      </c>
      <c r="T58" s="85">
        <f>(R58+10*N58)^3*Q58</f>
        <v>0</v>
      </c>
      <c r="U58" s="85">
        <f>(S58+10*N58)^3*Q58</f>
        <v>0</v>
      </c>
      <c r="V58" s="85">
        <f>T58/(T$53+T$54+T$55+T$56+T$57+T$58)</f>
        <v>0</v>
      </c>
      <c r="W58" s="85">
        <f>U58/(U$53+U$54+U$55+U$56+U$57+U$58)</f>
        <v>0</v>
      </c>
      <c r="X58" s="87">
        <f>V58*D$53</f>
        <v>0</v>
      </c>
      <c r="Y58" s="85">
        <f>W58*D$54</f>
        <v>0</v>
      </c>
      <c r="Z58" s="20"/>
      <c r="AA58" s="2"/>
      <c r="AB58" s="2"/>
      <c r="AC58" s="2"/>
    </row>
    <row r="59" spans="1:29" ht="11.25" hidden="1">
      <c r="A59" s="2"/>
      <c r="B59" s="21"/>
      <c r="C59" s="2"/>
      <c r="D59" s="21"/>
      <c r="E59" s="21"/>
      <c r="F59" s="21"/>
      <c r="G59" s="27"/>
      <c r="H59" s="27"/>
      <c r="I59" s="27"/>
      <c r="J59" s="27"/>
      <c r="K59" s="27"/>
      <c r="L59" s="2"/>
      <c r="M59" s="9"/>
      <c r="N59" s="4"/>
      <c r="O59" s="3"/>
      <c r="P59" s="3"/>
      <c r="Q59" s="5"/>
      <c r="R59" s="2"/>
      <c r="S59" s="2"/>
      <c r="T59" s="2"/>
      <c r="U59" s="2"/>
      <c r="V59" s="2"/>
      <c r="W59" s="9"/>
      <c r="X59" s="9"/>
      <c r="Y59" s="2"/>
      <c r="Z59" s="2"/>
      <c r="AA59" s="2"/>
      <c r="AB59" s="2"/>
      <c r="AC59" s="2"/>
    </row>
    <row r="60" spans="1:29" ht="11.25" hidden="1">
      <c r="A60" s="23" t="s">
        <v>40</v>
      </c>
      <c r="B60" s="23" t="s">
        <v>6</v>
      </c>
      <c r="C60" s="1" t="s">
        <v>15</v>
      </c>
      <c r="D60" s="23" t="s">
        <v>14</v>
      </c>
      <c r="E60" s="23"/>
      <c r="F60" s="23"/>
      <c r="G60" s="29"/>
      <c r="H60" s="29"/>
      <c r="I60" s="29"/>
      <c r="J60" s="29"/>
      <c r="K60" s="29"/>
      <c r="L60" s="1" t="s">
        <v>6</v>
      </c>
      <c r="M60" s="10" t="s">
        <v>17</v>
      </c>
      <c r="N60" s="6" t="s">
        <v>9</v>
      </c>
      <c r="O60" s="24" t="s">
        <v>2</v>
      </c>
      <c r="P60" s="24" t="s">
        <v>3</v>
      </c>
      <c r="Q60" s="7"/>
      <c r="R60" s="7" t="s">
        <v>124</v>
      </c>
      <c r="S60" s="8" t="s">
        <v>123</v>
      </c>
      <c r="T60" s="7"/>
      <c r="U60" s="7"/>
      <c r="V60" s="7"/>
      <c r="W60" s="7"/>
      <c r="X60" s="8"/>
      <c r="Y60" s="7"/>
      <c r="Z60" s="7"/>
      <c r="AA60" s="2"/>
      <c r="AB60" s="2"/>
      <c r="AC60" s="2"/>
    </row>
    <row r="61" spans="1:29" ht="11.25" hidden="1">
      <c r="A61" s="22" t="str">
        <f aca="true" t="shared" si="24" ref="A61:B66">A53</f>
        <v>Blanco</v>
      </c>
      <c r="B61" s="22" t="str">
        <f t="shared" si="24"/>
        <v>R</v>
      </c>
      <c r="C61" s="26" t="s">
        <v>7</v>
      </c>
      <c r="D61" s="36">
        <f>100-VLOOKUP(A60,$B$2:$M$10,11,FALSE)*100</f>
        <v>13.493827160493822</v>
      </c>
      <c r="E61" s="23"/>
      <c r="F61" s="23"/>
      <c r="G61" s="29"/>
      <c r="H61" s="29"/>
      <c r="I61" s="29"/>
      <c r="J61" s="29"/>
      <c r="K61" s="29"/>
      <c r="L61" s="35" t="str">
        <f aca="true" t="shared" si="25" ref="L61:L66">VLOOKUP($A61,$A$21:$Q$26,2,FALSE)</f>
        <v>R</v>
      </c>
      <c r="M61" s="35">
        <f aca="true" t="shared" si="26" ref="M61:M66">VLOOKUP($A61,$A$21:$Q$26,17,FALSE)</f>
        <v>3.6</v>
      </c>
      <c r="N61" s="17">
        <f aca="true" t="shared" si="27" ref="N61:N66">VLOOKUP($A61,$A$21:$Q$26,13,FALSE)</f>
        <v>0</v>
      </c>
      <c r="O61" s="25">
        <f>ROUND(X61,0)</f>
        <v>0</v>
      </c>
      <c r="P61" s="25">
        <f>ROUND(Y61,0)</f>
        <v>0</v>
      </c>
      <c r="Q61" s="85">
        <f>IF(N61&gt;0,1,0)</f>
        <v>0</v>
      </c>
      <c r="R61" s="85">
        <f>IF(B61="R",0.96*M61*15,1.08*M61*15)</f>
        <v>51.839999999999996</v>
      </c>
      <c r="S61" s="86">
        <f>IF(B61="L",0.8*M61*15,1.1*M61*15)</f>
        <v>59.400000000000006</v>
      </c>
      <c r="T61" s="85">
        <f>(R61+10*N61)^3*Q61</f>
        <v>0</v>
      </c>
      <c r="U61" s="85">
        <f>(S61+10*N61)^3*Q61</f>
        <v>0</v>
      </c>
      <c r="V61" s="85">
        <f>T61/(T$61+T$62+T$63+T$64+T$65+T$66)</f>
        <v>0</v>
      </c>
      <c r="W61" s="85">
        <f>U61/(U$61+U$62+U$63+U$64+U$65+U$66)</f>
        <v>0</v>
      </c>
      <c r="X61" s="87">
        <f>V61*D$61</f>
        <v>0</v>
      </c>
      <c r="Y61" s="85">
        <f>W61*D$62</f>
        <v>0</v>
      </c>
      <c r="Z61" s="20"/>
      <c r="AA61" s="2"/>
      <c r="AB61" s="2"/>
      <c r="AC61" s="2"/>
    </row>
    <row r="62" spans="1:29" ht="11.25" hidden="1">
      <c r="A62" s="22" t="str">
        <f t="shared" si="24"/>
        <v>Cedeno</v>
      </c>
      <c r="B62" s="22" t="str">
        <f t="shared" si="24"/>
        <v>R</v>
      </c>
      <c r="C62" s="26" t="s">
        <v>8</v>
      </c>
      <c r="D62" s="36">
        <f>100-VLOOKUP(A60,$B$2:$M$10,12,FALSE)*100</f>
        <v>8.197530864197518</v>
      </c>
      <c r="E62" s="23"/>
      <c r="F62" s="23"/>
      <c r="G62" s="29"/>
      <c r="H62" s="29"/>
      <c r="I62" s="29"/>
      <c r="J62" s="29"/>
      <c r="K62" s="29"/>
      <c r="L62" s="35" t="str">
        <f t="shared" si="25"/>
        <v>R</v>
      </c>
      <c r="M62" s="35">
        <f t="shared" si="26"/>
        <v>4.1</v>
      </c>
      <c r="N62" s="17">
        <f t="shared" si="27"/>
        <v>3</v>
      </c>
      <c r="O62" s="25">
        <f>ROUND(X62,0)</f>
        <v>7</v>
      </c>
      <c r="P62" s="25">
        <f>ROUND(Y62,0)</f>
        <v>6</v>
      </c>
      <c r="Q62" s="85">
        <f>IF(N62&gt;0,1,0)</f>
        <v>1</v>
      </c>
      <c r="R62" s="85">
        <f>IF(B62="R",0.96*M62*15,1.08*M62*15)</f>
        <v>59.03999999999999</v>
      </c>
      <c r="S62" s="86">
        <f>IF(B62="L",0.8*M62*15,1.1*M62*15)</f>
        <v>67.64999999999999</v>
      </c>
      <c r="T62" s="85">
        <f>(R62+10*N62)^3*Q62</f>
        <v>705919.9472639998</v>
      </c>
      <c r="U62" s="85">
        <f>(S62+10*N62)^3*Q62</f>
        <v>931143.7721249998</v>
      </c>
      <c r="V62" s="85">
        <f>T62/(T$61+T$62+T$63+T$64+T$65+T$66)</f>
        <v>0.510858210845581</v>
      </c>
      <c r="W62" s="85">
        <f>U62/(U$61+U$62+U$63+U$64+U$65+U$66)</f>
        <v>0.7508863372996175</v>
      </c>
      <c r="X62" s="87">
        <f>V62*D$61</f>
        <v>6.893432400669381</v>
      </c>
      <c r="Y62" s="85">
        <f>W62*D$62</f>
        <v>6.155413925517842</v>
      </c>
      <c r="Z62" s="20"/>
      <c r="AA62" s="2"/>
      <c r="AB62" s="2"/>
      <c r="AC62" s="2"/>
    </row>
    <row r="63" spans="1:29" ht="11.25" hidden="1">
      <c r="A63" s="22" t="str">
        <f t="shared" si="24"/>
        <v>Fontenot</v>
      </c>
      <c r="B63" s="22" t="str">
        <f t="shared" si="24"/>
        <v>L</v>
      </c>
      <c r="C63" s="13"/>
      <c r="D63" s="19"/>
      <c r="E63" s="15"/>
      <c r="F63" s="15"/>
      <c r="G63" s="30"/>
      <c r="H63" s="30"/>
      <c r="I63" s="30"/>
      <c r="J63" s="30"/>
      <c r="K63" s="30"/>
      <c r="L63" s="35" t="str">
        <f t="shared" si="25"/>
        <v>L</v>
      </c>
      <c r="M63" s="35">
        <f t="shared" si="26"/>
        <v>4.8</v>
      </c>
      <c r="N63" s="17">
        <f t="shared" si="27"/>
        <v>1</v>
      </c>
      <c r="O63" s="25">
        <f>ROUND(X63,0)</f>
        <v>7</v>
      </c>
      <c r="P63" s="25">
        <f>ROUND(Y63,0)</f>
        <v>2</v>
      </c>
      <c r="Q63" s="85">
        <f>IF(N63&gt;0,1,0)</f>
        <v>1</v>
      </c>
      <c r="R63" s="85">
        <f>IF(B63="R",0.96*M63*15,1.08*M63*15)</f>
        <v>77.76</v>
      </c>
      <c r="S63" s="86">
        <f>IF(B63="L",0.8*M63*15,1.1*M63*15)</f>
        <v>57.599999999999994</v>
      </c>
      <c r="T63" s="85">
        <f>(R63+10*N63)^3*Q63</f>
        <v>675911.5125760002</v>
      </c>
      <c r="U63" s="85">
        <f>(S63+10*N63)^3*Q63</f>
        <v>308915.77599999995</v>
      </c>
      <c r="V63" s="85">
        <f>T63/(T$61+T$62+T$63+T$64+T$65+T$66)</f>
        <v>0.48914178915441886</v>
      </c>
      <c r="W63" s="85">
        <f>U63/(U$61+U$62+U$63+U$64+U$65+U$66)</f>
        <v>0.24911366270038252</v>
      </c>
      <c r="X63" s="87">
        <f>V63*D$61</f>
        <v>6.6003947598244395</v>
      </c>
      <c r="Y63" s="85">
        <f>W63*D$62</f>
        <v>2.0421169386796754</v>
      </c>
      <c r="Z63" s="20"/>
      <c r="AA63" s="2"/>
      <c r="AB63" s="2"/>
      <c r="AC63" s="2"/>
    </row>
    <row r="64" spans="1:29" ht="11.25" hidden="1">
      <c r="A64" s="22" t="str">
        <f t="shared" si="24"/>
        <v>Ward</v>
      </c>
      <c r="B64" s="22" t="str">
        <f t="shared" si="24"/>
        <v>L</v>
      </c>
      <c r="C64" s="13"/>
      <c r="D64" s="19"/>
      <c r="E64" s="15"/>
      <c r="F64" s="15"/>
      <c r="G64" s="30"/>
      <c r="H64" s="30"/>
      <c r="I64" s="30"/>
      <c r="J64" s="30"/>
      <c r="K64" s="30"/>
      <c r="L64" s="35" t="str">
        <f t="shared" si="25"/>
        <v>L</v>
      </c>
      <c r="M64" s="35">
        <f t="shared" si="26"/>
        <v>4.9</v>
      </c>
      <c r="N64" s="17">
        <f t="shared" si="27"/>
        <v>0</v>
      </c>
      <c r="O64" s="25">
        <f>ROUND(X64,0)</f>
        <v>0</v>
      </c>
      <c r="P64" s="25">
        <f>ROUND(Y64,0)</f>
        <v>0</v>
      </c>
      <c r="Q64" s="85">
        <f>IF(N64&gt;0,1,0)</f>
        <v>0</v>
      </c>
      <c r="R64" s="85">
        <f>IF(B64="R",0.96*M64*15,1.08*M64*15)</f>
        <v>79.38000000000001</v>
      </c>
      <c r="S64" s="86">
        <f>IF(B64="L",0.8*M64*15,1.1*M64*15)</f>
        <v>58.800000000000004</v>
      </c>
      <c r="T64" s="85">
        <f>(R64+10*N64)^3*Q64</f>
        <v>0</v>
      </c>
      <c r="U64" s="85">
        <f>(S64+10*N64)^3*Q64</f>
        <v>0</v>
      </c>
      <c r="V64" s="85">
        <f>T64/(T$61+T$62+T$63+T$64+T$65+T$66)</f>
        <v>0</v>
      </c>
      <c r="W64" s="85">
        <f>U64/(U$61+U$62+U$63+U$64+U$65+U$66)</f>
        <v>0</v>
      </c>
      <c r="X64" s="87">
        <f>V64*D$61</f>
        <v>0</v>
      </c>
      <c r="Y64" s="85">
        <f>W64*D$62</f>
        <v>0</v>
      </c>
      <c r="Z64" s="20"/>
      <c r="AA64" s="2"/>
      <c r="AB64" s="2"/>
      <c r="AC64" s="2"/>
    </row>
    <row r="65" spans="1:29" ht="11.25" hidden="1">
      <c r="A65" s="22" t="str">
        <f t="shared" si="24"/>
        <v>Murton</v>
      </c>
      <c r="B65" s="22" t="str">
        <f t="shared" si="24"/>
        <v>R</v>
      </c>
      <c r="C65" s="13"/>
      <c r="D65" s="19"/>
      <c r="E65" s="15"/>
      <c r="F65" s="15"/>
      <c r="G65" s="30"/>
      <c r="H65" s="30"/>
      <c r="I65" s="30"/>
      <c r="J65" s="30"/>
      <c r="K65" s="30"/>
      <c r="L65" s="35" t="str">
        <f t="shared" si="25"/>
        <v>R</v>
      </c>
      <c r="M65" s="35">
        <f t="shared" si="26"/>
        <v>6.2</v>
      </c>
      <c r="N65" s="17">
        <f t="shared" si="27"/>
        <v>0</v>
      </c>
      <c r="O65" s="25">
        <f>ROUND(X65,0)</f>
        <v>0</v>
      </c>
      <c r="P65" s="25">
        <f>ROUND(Y65,0)</f>
        <v>0</v>
      </c>
      <c r="Q65" s="85">
        <f>IF(N65&gt;0,1,0)</f>
        <v>0</v>
      </c>
      <c r="R65" s="85">
        <f>IF(B65="R",0.96*M65*15,1.08*M65*15)</f>
        <v>89.28</v>
      </c>
      <c r="S65" s="86">
        <f>IF(B65="L",0.8*M65*15,1.1*M65*15)</f>
        <v>102.30000000000001</v>
      </c>
      <c r="T65" s="85">
        <f>(R65+10*N65)^3*Q65</f>
        <v>0</v>
      </c>
      <c r="U65" s="85">
        <f>(S65+10*N65)^3*Q65</f>
        <v>0</v>
      </c>
      <c r="V65" s="85">
        <f>T65/(T$61+T$62+T$63+T$64+T$65+T$66)</f>
        <v>0</v>
      </c>
      <c r="W65" s="85">
        <f>U65/(U$61+U$62+U$63+U$64+U$65+U$66)</f>
        <v>0</v>
      </c>
      <c r="X65" s="87">
        <f>V65*D$61</f>
        <v>0</v>
      </c>
      <c r="Y65" s="85">
        <f>W65*D$62</f>
        <v>0</v>
      </c>
      <c r="Z65" s="20"/>
      <c r="AA65" s="2"/>
      <c r="AB65" s="2"/>
      <c r="AC65" s="2"/>
    </row>
    <row r="66" spans="1:29" ht="11.25" hidden="1">
      <c r="A66" s="22" t="str">
        <f t="shared" si="24"/>
        <v>None</v>
      </c>
      <c r="B66" s="22" t="str">
        <f t="shared" si="24"/>
        <v>R</v>
      </c>
      <c r="C66" s="13"/>
      <c r="D66" s="19"/>
      <c r="E66" s="15"/>
      <c r="F66" s="15"/>
      <c r="G66" s="30"/>
      <c r="H66" s="30"/>
      <c r="I66" s="30"/>
      <c r="J66" s="30"/>
      <c r="K66" s="30"/>
      <c r="L66" s="35" t="str">
        <f t="shared" si="25"/>
        <v>R</v>
      </c>
      <c r="M66" s="35">
        <f t="shared" si="26"/>
        <v>0</v>
      </c>
      <c r="N66" s="17">
        <f t="shared" si="27"/>
        <v>0</v>
      </c>
      <c r="O66" s="25">
        <f>ROUND(X66,0)</f>
        <v>0</v>
      </c>
      <c r="P66" s="25">
        <f>ROUND(Y66,0)</f>
        <v>0</v>
      </c>
      <c r="Q66" s="85">
        <f>IF(N66&gt;0,1,0)</f>
        <v>0</v>
      </c>
      <c r="R66" s="85">
        <f>IF(B66="R",0.96*M66*15,1.08*M66*15)</f>
        <v>0</v>
      </c>
      <c r="S66" s="86">
        <f>IF(B66="L",0.8*M66*15,1.1*M66*15)</f>
        <v>0</v>
      </c>
      <c r="T66" s="85">
        <f>(R66+10*N66)^3*Q66</f>
        <v>0</v>
      </c>
      <c r="U66" s="85">
        <f>(S66+10*N66)^3*Q66</f>
        <v>0</v>
      </c>
      <c r="V66" s="85">
        <f>T66/(T$61+T$62+T$63+T$64+T$65+T$66)</f>
        <v>0</v>
      </c>
      <c r="W66" s="85">
        <f>U66/(U$61+U$62+U$63+U$64+U$65+U$66)</f>
        <v>0</v>
      </c>
      <c r="X66" s="87">
        <f>V66*D$61</f>
        <v>0</v>
      </c>
      <c r="Y66" s="85">
        <f>W66*D$62</f>
        <v>0</v>
      </c>
      <c r="Z66" s="20"/>
      <c r="AA66" s="2"/>
      <c r="AB66" s="2"/>
      <c r="AC66" s="2"/>
    </row>
    <row r="67" spans="1:29" ht="11.25" hidden="1">
      <c r="A67" s="2"/>
      <c r="B67" s="21"/>
      <c r="C67" s="2"/>
      <c r="D67" s="21"/>
      <c r="E67" s="21"/>
      <c r="F67" s="21"/>
      <c r="G67" s="27"/>
      <c r="H67" s="27"/>
      <c r="I67" s="27"/>
      <c r="J67" s="27"/>
      <c r="K67" s="27"/>
      <c r="L67" s="2"/>
      <c r="M67" s="9"/>
      <c r="N67" s="4"/>
      <c r="O67" s="3"/>
      <c r="P67" s="3"/>
      <c r="Q67" s="5"/>
      <c r="R67" s="2"/>
      <c r="S67" s="2"/>
      <c r="T67" s="2"/>
      <c r="U67" s="2"/>
      <c r="V67" s="2"/>
      <c r="W67" s="9"/>
      <c r="X67" s="9"/>
      <c r="Y67" s="2"/>
      <c r="Z67" s="2"/>
      <c r="AA67" s="2"/>
      <c r="AB67" s="2"/>
      <c r="AC67" s="2"/>
    </row>
    <row r="68" spans="1:29" ht="11.25" hidden="1">
      <c r="A68" s="23" t="s">
        <v>35</v>
      </c>
      <c r="B68" s="23" t="s">
        <v>6</v>
      </c>
      <c r="C68" s="1" t="s">
        <v>15</v>
      </c>
      <c r="D68" s="23" t="s">
        <v>14</v>
      </c>
      <c r="E68" s="23"/>
      <c r="F68" s="23"/>
      <c r="G68" s="29"/>
      <c r="H68" s="29"/>
      <c r="I68" s="29"/>
      <c r="J68" s="29"/>
      <c r="K68" s="29"/>
      <c r="L68" s="1" t="s">
        <v>6</v>
      </c>
      <c r="M68" s="10" t="s">
        <v>17</v>
      </c>
      <c r="N68" s="6" t="s">
        <v>9</v>
      </c>
      <c r="O68" s="24" t="s">
        <v>2</v>
      </c>
      <c r="P68" s="24" t="s">
        <v>3</v>
      </c>
      <c r="Q68" s="7"/>
      <c r="R68" s="7" t="s">
        <v>124</v>
      </c>
      <c r="S68" s="8" t="s">
        <v>123</v>
      </c>
      <c r="T68" s="7"/>
      <c r="U68" s="7"/>
      <c r="V68" s="7"/>
      <c r="W68" s="7"/>
      <c r="X68" s="8"/>
      <c r="Y68" s="7"/>
      <c r="Z68" s="7"/>
      <c r="AA68" s="2"/>
      <c r="AB68" s="2"/>
      <c r="AC68" s="2"/>
    </row>
    <row r="69" spans="1:29" ht="11.25" hidden="1">
      <c r="A69" s="22" t="str">
        <f aca="true" t="shared" si="28" ref="A69:B74">A61</f>
        <v>Blanco</v>
      </c>
      <c r="B69" s="22" t="str">
        <f t="shared" si="28"/>
        <v>R</v>
      </c>
      <c r="C69" s="26" t="s">
        <v>7</v>
      </c>
      <c r="D69" s="36">
        <f>100-VLOOKUP(A68,$B$2:$M$10,11,FALSE)*100</f>
        <v>14.70370370370371</v>
      </c>
      <c r="E69" s="23"/>
      <c r="F69" s="23"/>
      <c r="G69" s="29"/>
      <c r="H69" s="29"/>
      <c r="I69" s="29"/>
      <c r="J69" s="29"/>
      <c r="K69" s="29"/>
      <c r="L69" s="35" t="str">
        <f aca="true" t="shared" si="29" ref="L69:L74">VLOOKUP($A69,$A$21:$Q$26,2,FALSE)</f>
        <v>R</v>
      </c>
      <c r="M69" s="35">
        <f aca="true" t="shared" si="30" ref="M69:M74">VLOOKUP($A69,$A$21:$Q$26,17,FALSE)</f>
        <v>3.6</v>
      </c>
      <c r="N69" s="17">
        <f aca="true" t="shared" si="31" ref="N69:N74">VLOOKUP($A69,$A$21:$Q$26,14,FALSE)</f>
        <v>0</v>
      </c>
      <c r="O69" s="25">
        <f>ROUND(X69,0)</f>
        <v>0</v>
      </c>
      <c r="P69" s="25">
        <f>ROUND(Y69,0)</f>
        <v>0</v>
      </c>
      <c r="Q69" s="85">
        <f>IF(N69&gt;0,1,0)</f>
        <v>0</v>
      </c>
      <c r="R69" s="85">
        <f>IF(B69="R",0.96*M69*15,1.08*M69*15)</f>
        <v>51.839999999999996</v>
      </c>
      <c r="S69" s="86">
        <f>IF(B69="L",0.8*M69*15,1.1*M69*15)</f>
        <v>59.400000000000006</v>
      </c>
      <c r="T69" s="85">
        <f>(R69+10*N69)^3*Q69</f>
        <v>0</v>
      </c>
      <c r="U69" s="85">
        <f>(S69+10*N69)^3*Q69</f>
        <v>0</v>
      </c>
      <c r="V69" s="85">
        <f>T69/(T$69+T$70+T$71+T$72+T$73+T$74)</f>
        <v>0</v>
      </c>
      <c r="W69" s="85">
        <f>U69/(U$69+U$70+U$71+U$72+U$73+U$74)</f>
        <v>0</v>
      </c>
      <c r="X69" s="87">
        <f>V69*D$69</f>
        <v>0</v>
      </c>
      <c r="Y69" s="85">
        <f>W69*D$70</f>
        <v>0</v>
      </c>
      <c r="Z69" s="20"/>
      <c r="AA69" s="2"/>
      <c r="AB69" s="2"/>
      <c r="AC69" s="2"/>
    </row>
    <row r="70" spans="1:29" ht="11.25" hidden="1">
      <c r="A70" s="22" t="str">
        <f t="shared" si="28"/>
        <v>Cedeno</v>
      </c>
      <c r="B70" s="22" t="str">
        <f t="shared" si="28"/>
        <v>R</v>
      </c>
      <c r="C70" s="26" t="s">
        <v>8</v>
      </c>
      <c r="D70" s="36">
        <f>100-VLOOKUP(A68,$B$2:$M$10,12,FALSE)*100</f>
        <v>9.481481481481481</v>
      </c>
      <c r="E70" s="23"/>
      <c r="F70" s="23"/>
      <c r="G70" s="29"/>
      <c r="H70" s="29"/>
      <c r="I70" s="29"/>
      <c r="J70" s="29"/>
      <c r="K70" s="29"/>
      <c r="L70" s="35" t="str">
        <f t="shared" si="29"/>
        <v>R</v>
      </c>
      <c r="M70" s="35">
        <f t="shared" si="30"/>
        <v>4.1</v>
      </c>
      <c r="N70" s="17">
        <f t="shared" si="31"/>
        <v>0</v>
      </c>
      <c r="O70" s="25">
        <f>ROUND(X70,0)</f>
        <v>0</v>
      </c>
      <c r="P70" s="25">
        <f>ROUND(Y70,0)</f>
        <v>0</v>
      </c>
      <c r="Q70" s="85">
        <f>IF(N70&gt;0,1,0)</f>
        <v>0</v>
      </c>
      <c r="R70" s="85">
        <f>IF(B70="R",0.96*M70*15,1.08*M70*15)</f>
        <v>59.03999999999999</v>
      </c>
      <c r="S70" s="86">
        <f>IF(B70="L",0.8*M70*15,1.1*M70*15)</f>
        <v>67.64999999999999</v>
      </c>
      <c r="T70" s="85">
        <f>(R70+10*N70)^3*Q70</f>
        <v>0</v>
      </c>
      <c r="U70" s="85">
        <f>(S70+10*N70)^3*Q70</f>
        <v>0</v>
      </c>
      <c r="V70" s="85">
        <f>T70/(T$69+T$70+T$71+T$72+T$73+T$74)</f>
        <v>0</v>
      </c>
      <c r="W70" s="85">
        <f>U70/(U$69+U$70+U$71+U$72+U$73+U$74)</f>
        <v>0</v>
      </c>
      <c r="X70" s="87">
        <f>V70*D$69</f>
        <v>0</v>
      </c>
      <c r="Y70" s="85">
        <f>W70*D$70</f>
        <v>0</v>
      </c>
      <c r="Z70" s="20"/>
      <c r="AA70" s="2"/>
      <c r="AB70" s="2"/>
      <c r="AC70" s="2"/>
    </row>
    <row r="71" spans="1:29" ht="11.25" hidden="1">
      <c r="A71" s="22" t="str">
        <f t="shared" si="28"/>
        <v>Fontenot</v>
      </c>
      <c r="B71" s="22" t="str">
        <f t="shared" si="28"/>
        <v>L</v>
      </c>
      <c r="C71" s="13"/>
      <c r="D71" s="19"/>
      <c r="E71" s="15"/>
      <c r="F71" s="15"/>
      <c r="G71" s="30"/>
      <c r="H71" s="30"/>
      <c r="I71" s="30"/>
      <c r="J71" s="30"/>
      <c r="K71" s="30"/>
      <c r="L71" s="35" t="str">
        <f t="shared" si="29"/>
        <v>L</v>
      </c>
      <c r="M71" s="35">
        <f t="shared" si="30"/>
        <v>4.8</v>
      </c>
      <c r="N71" s="17">
        <f t="shared" si="31"/>
        <v>0</v>
      </c>
      <c r="O71" s="25">
        <f>ROUND(X71,0)</f>
        <v>0</v>
      </c>
      <c r="P71" s="25">
        <f>ROUND(Y71,0)</f>
        <v>0</v>
      </c>
      <c r="Q71" s="85">
        <f>IF(N71&gt;0,1,0)</f>
        <v>0</v>
      </c>
      <c r="R71" s="85">
        <f>IF(B71="R",0.96*M71*15,1.08*M71*15)</f>
        <v>77.76</v>
      </c>
      <c r="S71" s="86">
        <f>IF(B71="L",0.8*M71*15,1.1*M71*15)</f>
        <v>57.599999999999994</v>
      </c>
      <c r="T71" s="85">
        <f>(R71+10*N71)^3*Q71</f>
        <v>0</v>
      </c>
      <c r="U71" s="85">
        <f>(S71+10*N71)^3*Q71</f>
        <v>0</v>
      </c>
      <c r="V71" s="85">
        <f>T71/(T$69+T$70+T$71+T$72+T$73+T$74)</f>
        <v>0</v>
      </c>
      <c r="W71" s="85">
        <f>U71/(U$69+U$70+U$71+U$72+U$73+U$74)</f>
        <v>0</v>
      </c>
      <c r="X71" s="87">
        <f>V71*D$69</f>
        <v>0</v>
      </c>
      <c r="Y71" s="85">
        <f>W71*D$70</f>
        <v>0</v>
      </c>
      <c r="Z71" s="20"/>
      <c r="AA71" s="2"/>
      <c r="AB71" s="2"/>
      <c r="AC71" s="2"/>
    </row>
    <row r="72" spans="1:29" ht="11.25" hidden="1">
      <c r="A72" s="22" t="str">
        <f t="shared" si="28"/>
        <v>Ward</v>
      </c>
      <c r="B72" s="22" t="str">
        <f t="shared" si="28"/>
        <v>L</v>
      </c>
      <c r="C72" s="13"/>
      <c r="D72" s="19"/>
      <c r="E72" s="15"/>
      <c r="F72" s="15"/>
      <c r="G72" s="30"/>
      <c r="H72" s="30"/>
      <c r="I72" s="30"/>
      <c r="J72" s="30"/>
      <c r="K72" s="30"/>
      <c r="L72" s="35" t="str">
        <f t="shared" si="29"/>
        <v>L</v>
      </c>
      <c r="M72" s="35">
        <f t="shared" si="30"/>
        <v>4.9</v>
      </c>
      <c r="N72" s="17">
        <f t="shared" si="31"/>
        <v>1</v>
      </c>
      <c r="O72" s="25">
        <f>ROUND(X72,0)</f>
        <v>4</v>
      </c>
      <c r="P72" s="25">
        <f>ROUND(Y72,0)</f>
        <v>1</v>
      </c>
      <c r="Q72" s="85">
        <f>IF(N72&gt;0,1,0)</f>
        <v>1</v>
      </c>
      <c r="R72" s="85">
        <f>IF(B72="R",0.96*M72*15,1.08*M72*15)</f>
        <v>79.38000000000001</v>
      </c>
      <c r="S72" s="86">
        <f>IF(B72="L",0.8*M72*15,1.1*M72*15)</f>
        <v>58.800000000000004</v>
      </c>
      <c r="T72" s="85">
        <f>(R72+10*N72)^3*Q72</f>
        <v>714037.5496720002</v>
      </c>
      <c r="U72" s="85">
        <f>(S72+10*N72)^3*Q72</f>
        <v>325660.67200000014</v>
      </c>
      <c r="V72" s="85">
        <f>T72/(T$69+T$70+T$71+T$72+T$73+T$74)</f>
        <v>0.29614353859415665</v>
      </c>
      <c r="W72" s="85">
        <f>U72/(U$69+U$70+U$71+U$72+U$73+U$74)</f>
        <v>0.12329345701808883</v>
      </c>
      <c r="X72" s="87">
        <f>V72*D$69</f>
        <v>4.3544068452548235</v>
      </c>
      <c r="Y72" s="85">
        <f>W72*D$70</f>
        <v>1.1690046295048422</v>
      </c>
      <c r="Z72" s="20"/>
      <c r="AA72" s="2"/>
      <c r="AB72" s="2"/>
      <c r="AC72" s="2"/>
    </row>
    <row r="73" spans="1:29" ht="11.25" hidden="1">
      <c r="A73" s="22" t="str">
        <f t="shared" si="28"/>
        <v>Murton</v>
      </c>
      <c r="B73" s="22" t="str">
        <f t="shared" si="28"/>
        <v>R</v>
      </c>
      <c r="C73" s="13"/>
      <c r="D73" s="19"/>
      <c r="E73" s="15"/>
      <c r="F73" s="15"/>
      <c r="G73" s="30"/>
      <c r="H73" s="30"/>
      <c r="I73" s="30"/>
      <c r="J73" s="30"/>
      <c r="K73" s="30"/>
      <c r="L73" s="35" t="str">
        <f t="shared" si="29"/>
        <v>R</v>
      </c>
      <c r="M73" s="35">
        <f t="shared" si="30"/>
        <v>6.2</v>
      </c>
      <c r="N73" s="17">
        <f t="shared" si="31"/>
        <v>3</v>
      </c>
      <c r="O73" s="25">
        <f>ROUND(X73,0)</f>
        <v>10</v>
      </c>
      <c r="P73" s="25">
        <f>ROUND(Y73,0)</f>
        <v>8</v>
      </c>
      <c r="Q73" s="85">
        <f>IF(N73&gt;0,1,0)</f>
        <v>1</v>
      </c>
      <c r="R73" s="85">
        <f>IF(B73="R",0.96*M73*15,1.08*M73*15)</f>
        <v>89.28</v>
      </c>
      <c r="S73" s="86">
        <f>IF(B73="L",0.8*M73*15,1.1*M73*15)</f>
        <v>102.30000000000001</v>
      </c>
      <c r="T73" s="85">
        <f>(R73+10*N73)^3*Q73</f>
        <v>1697082.250752</v>
      </c>
      <c r="U73" s="85">
        <f>(S73+10*N73)^3*Q73</f>
        <v>2315685.267000001</v>
      </c>
      <c r="V73" s="85">
        <f>T73/(T$69+T$70+T$71+T$72+T$73+T$74)</f>
        <v>0.7038564614058432</v>
      </c>
      <c r="W73" s="85">
        <f>U73/(U$69+U$70+U$71+U$72+U$73+U$74)</f>
        <v>0.8767065429819111</v>
      </c>
      <c r="X73" s="87">
        <f>V73*D$69</f>
        <v>10.349296858448884</v>
      </c>
      <c r="Y73" s="85">
        <f>W73*D$70</f>
        <v>8.312476851976639</v>
      </c>
      <c r="Z73" s="20"/>
      <c r="AA73" s="2"/>
      <c r="AB73" s="2"/>
      <c r="AC73" s="2"/>
    </row>
    <row r="74" spans="1:29" ht="11.25" hidden="1">
      <c r="A74" s="22" t="str">
        <f t="shared" si="28"/>
        <v>None</v>
      </c>
      <c r="B74" s="22" t="str">
        <f t="shared" si="28"/>
        <v>R</v>
      </c>
      <c r="C74" s="13"/>
      <c r="D74" s="19"/>
      <c r="E74" s="15"/>
      <c r="F74" s="15"/>
      <c r="G74" s="30"/>
      <c r="H74" s="30"/>
      <c r="I74" s="30"/>
      <c r="J74" s="30"/>
      <c r="K74" s="30"/>
      <c r="L74" s="35" t="str">
        <f t="shared" si="29"/>
        <v>R</v>
      </c>
      <c r="M74" s="35">
        <f t="shared" si="30"/>
        <v>0</v>
      </c>
      <c r="N74" s="17">
        <f t="shared" si="31"/>
        <v>0</v>
      </c>
      <c r="O74" s="25">
        <f>ROUND(X74,0)</f>
        <v>0</v>
      </c>
      <c r="P74" s="25">
        <f>ROUND(Y74,0)</f>
        <v>0</v>
      </c>
      <c r="Q74" s="85">
        <f>IF(N74&gt;0,1,0)</f>
        <v>0</v>
      </c>
      <c r="R74" s="85">
        <f>IF(B74="R",0.96*M74*15,1.08*M74*15)</f>
        <v>0</v>
      </c>
      <c r="S74" s="86">
        <f>IF(B74="L",0.8*M74*15,1.1*M74*15)</f>
        <v>0</v>
      </c>
      <c r="T74" s="85">
        <f>(R74+10*N74)^3*Q74</f>
        <v>0</v>
      </c>
      <c r="U74" s="85">
        <f>(S74+10*N74)^3*Q74</f>
        <v>0</v>
      </c>
      <c r="V74" s="85">
        <f>T74/(T$69+T$70+T$71+T$72+T$73+T$74)</f>
        <v>0</v>
      </c>
      <c r="W74" s="85">
        <f>U74/(U$69+U$70+U$71+U$72+U$73+U$74)</f>
        <v>0</v>
      </c>
      <c r="X74" s="87">
        <f>V74*D$69</f>
        <v>0</v>
      </c>
      <c r="Y74" s="85">
        <f>W74*D$70</f>
        <v>0</v>
      </c>
      <c r="Z74" s="20"/>
      <c r="AA74" s="2"/>
      <c r="AB74" s="2"/>
      <c r="AC74" s="2"/>
    </row>
    <row r="75" spans="1:29" ht="11.25" hidden="1">
      <c r="A75" s="2"/>
      <c r="B75" s="21"/>
      <c r="C75" s="2"/>
      <c r="D75" s="21"/>
      <c r="E75" s="21"/>
      <c r="F75" s="21"/>
      <c r="G75" s="27"/>
      <c r="H75" s="27"/>
      <c r="I75" s="27"/>
      <c r="J75" s="27"/>
      <c r="K75" s="27"/>
      <c r="L75" s="2"/>
      <c r="M75" s="9"/>
      <c r="N75" s="4"/>
      <c r="O75" s="3"/>
      <c r="P75" s="3"/>
      <c r="Q75" s="5"/>
      <c r="R75" s="2"/>
      <c r="S75" s="2"/>
      <c r="T75" s="2"/>
      <c r="U75" s="2"/>
      <c r="V75" s="2"/>
      <c r="W75" s="9"/>
      <c r="X75" s="9"/>
      <c r="Y75" s="2"/>
      <c r="Z75" s="2"/>
      <c r="AA75" s="2"/>
      <c r="AB75" s="2"/>
      <c r="AC75" s="2"/>
    </row>
    <row r="76" spans="1:29" ht="11.25" hidden="1">
      <c r="A76" s="23" t="s">
        <v>36</v>
      </c>
      <c r="B76" s="23" t="s">
        <v>6</v>
      </c>
      <c r="C76" s="1" t="s">
        <v>15</v>
      </c>
      <c r="D76" s="23" t="s">
        <v>14</v>
      </c>
      <c r="E76" s="23"/>
      <c r="F76" s="23"/>
      <c r="G76" s="29"/>
      <c r="H76" s="29"/>
      <c r="I76" s="29"/>
      <c r="J76" s="29"/>
      <c r="K76" s="29"/>
      <c r="L76" s="1" t="s">
        <v>6</v>
      </c>
      <c r="M76" s="10" t="s">
        <v>17</v>
      </c>
      <c r="N76" s="6" t="s">
        <v>9</v>
      </c>
      <c r="O76" s="24" t="s">
        <v>2</v>
      </c>
      <c r="P76" s="24" t="s">
        <v>3</v>
      </c>
      <c r="Q76" s="7"/>
      <c r="R76" s="7" t="s">
        <v>124</v>
      </c>
      <c r="S76" s="8" t="s">
        <v>123</v>
      </c>
      <c r="T76" s="7"/>
      <c r="U76" s="7"/>
      <c r="V76" s="7"/>
      <c r="W76" s="7"/>
      <c r="X76" s="8"/>
      <c r="Y76" s="7"/>
      <c r="Z76" s="7"/>
      <c r="AA76" s="2"/>
      <c r="AB76" s="2"/>
      <c r="AC76" s="2"/>
    </row>
    <row r="77" spans="1:29" ht="11.25" hidden="1">
      <c r="A77" s="22" t="str">
        <f aca="true" t="shared" si="32" ref="A77:B82">A69</f>
        <v>Blanco</v>
      </c>
      <c r="B77" s="22" t="str">
        <f t="shared" si="32"/>
        <v>R</v>
      </c>
      <c r="C77" s="26" t="s">
        <v>7</v>
      </c>
      <c r="D77" s="36">
        <f>100-VLOOKUP(A76,$B$2:$M$10,11,FALSE)*100</f>
        <v>1.3333333333333286</v>
      </c>
      <c r="E77" s="23"/>
      <c r="F77" s="23"/>
      <c r="G77" s="29"/>
      <c r="H77" s="29"/>
      <c r="I77" s="29"/>
      <c r="J77" s="29"/>
      <c r="K77" s="29"/>
      <c r="L77" s="35" t="str">
        <f aca="true" t="shared" si="33" ref="L77:L82">VLOOKUP($A77,$A$21:$Q$26,2,FALSE)</f>
        <v>R</v>
      </c>
      <c r="M77" s="35">
        <f aca="true" t="shared" si="34" ref="M77:M82">VLOOKUP($A77,$A$21:$Q$26,17,FALSE)</f>
        <v>3.6</v>
      </c>
      <c r="N77" s="17">
        <f aca="true" t="shared" si="35" ref="N77:N82">VLOOKUP($A77,$A$21:$Q$26,15,FALSE)</f>
        <v>0</v>
      </c>
      <c r="O77" s="25">
        <f>ROUND(X77,0)</f>
        <v>0</v>
      </c>
      <c r="P77" s="25">
        <f>ROUND(Y77,0)</f>
        <v>0</v>
      </c>
      <c r="Q77" s="85">
        <f>IF(N77&gt;0,1,0)</f>
        <v>0</v>
      </c>
      <c r="R77" s="85">
        <f>IF(B77="R",0.96*M77*15,1.08*M77*15)</f>
        <v>51.839999999999996</v>
      </c>
      <c r="S77" s="86">
        <f>IF(B77="L",0.8*M77*15,1.1*M77*15)</f>
        <v>59.400000000000006</v>
      </c>
      <c r="T77" s="85">
        <f>(R77+10*N77)^3*Q77</f>
        <v>0</v>
      </c>
      <c r="U77" s="85">
        <f>(S77+10*N77)^3*Q77</f>
        <v>0</v>
      </c>
      <c r="V77" s="85">
        <f>T77/(T$77+T$78+T$79+T$80+T$81+T$83)</f>
        <v>0</v>
      </c>
      <c r="W77" s="85">
        <f>U77/(U$77+U$78+U$79+U$80+U$81+U$83)</f>
        <v>0</v>
      </c>
      <c r="X77" s="87">
        <f>V77*D$77</f>
        <v>0</v>
      </c>
      <c r="Y77" s="85">
        <f>W77*D$78</f>
        <v>0</v>
      </c>
      <c r="Z77" s="20"/>
      <c r="AA77" s="2"/>
      <c r="AB77" s="2"/>
      <c r="AC77" s="2"/>
    </row>
    <row r="78" spans="1:29" ht="11.25" hidden="1">
      <c r="A78" s="22" t="str">
        <f t="shared" si="32"/>
        <v>Cedeno</v>
      </c>
      <c r="B78" s="22" t="str">
        <f t="shared" si="32"/>
        <v>R</v>
      </c>
      <c r="C78" s="26" t="s">
        <v>8</v>
      </c>
      <c r="D78" s="36">
        <f>100-VLOOKUP(A76,$B$2:$M$10,12,FALSE)*100</f>
        <v>12.296296296296305</v>
      </c>
      <c r="E78" s="23"/>
      <c r="F78" s="23"/>
      <c r="G78" s="29"/>
      <c r="H78" s="29"/>
      <c r="I78" s="29"/>
      <c r="J78" s="29"/>
      <c r="K78" s="29"/>
      <c r="L78" s="35" t="str">
        <f t="shared" si="33"/>
        <v>R</v>
      </c>
      <c r="M78" s="35">
        <f t="shared" si="34"/>
        <v>4.1</v>
      </c>
      <c r="N78" s="17">
        <f t="shared" si="35"/>
        <v>0</v>
      </c>
      <c r="O78" s="25">
        <f>ROUND(X78,0)</f>
        <v>0</v>
      </c>
      <c r="P78" s="25">
        <f>ROUND(Y78,0)</f>
        <v>0</v>
      </c>
      <c r="Q78" s="85">
        <f>IF(N78&gt;0,1,0)</f>
        <v>0</v>
      </c>
      <c r="R78" s="85">
        <f>IF(B78="R",0.96*M78*15,1.08*M78*15)</f>
        <v>59.03999999999999</v>
      </c>
      <c r="S78" s="86">
        <f>IF(B78="L",0.8*M78*15,1.1*M78*15)</f>
        <v>67.64999999999999</v>
      </c>
      <c r="T78" s="85">
        <f>(R78+10*N78)^3*Q78</f>
        <v>0</v>
      </c>
      <c r="U78" s="85">
        <f>(S78+10*N78)^3*Q78</f>
        <v>0</v>
      </c>
      <c r="V78" s="85">
        <f>T78/(T$77+T$78+T$79+T$80+T$81+T$83)</f>
        <v>0</v>
      </c>
      <c r="W78" s="85">
        <f>U78/(U$77+U$78+U$79+U$80+U$81+U$83)</f>
        <v>0</v>
      </c>
      <c r="X78" s="87">
        <f>V78*D$77</f>
        <v>0</v>
      </c>
      <c r="Y78" s="85">
        <f>W78*D$78</f>
        <v>0</v>
      </c>
      <c r="Z78" s="20"/>
      <c r="AA78" s="2"/>
      <c r="AB78" s="2"/>
      <c r="AC78" s="2"/>
    </row>
    <row r="79" spans="1:29" ht="11.25" hidden="1">
      <c r="A79" s="22" t="str">
        <f t="shared" si="32"/>
        <v>Fontenot</v>
      </c>
      <c r="B79" s="22" t="str">
        <f t="shared" si="32"/>
        <v>L</v>
      </c>
      <c r="C79" s="13"/>
      <c r="D79" s="19"/>
      <c r="E79" s="15"/>
      <c r="F79" s="15"/>
      <c r="G79" s="30"/>
      <c r="H79" s="30"/>
      <c r="I79" s="30"/>
      <c r="J79" s="30"/>
      <c r="K79" s="30"/>
      <c r="L79" s="35" t="str">
        <f t="shared" si="33"/>
        <v>L</v>
      </c>
      <c r="M79" s="35">
        <f t="shared" si="34"/>
        <v>4.8</v>
      </c>
      <c r="N79" s="17">
        <f t="shared" si="35"/>
        <v>0</v>
      </c>
      <c r="O79" s="25">
        <f>ROUND(X79,0)</f>
        <v>0</v>
      </c>
      <c r="P79" s="25">
        <f>ROUND(Y79,0)</f>
        <v>0</v>
      </c>
      <c r="Q79" s="85">
        <f>IF(N79&gt;0,1,0)</f>
        <v>0</v>
      </c>
      <c r="R79" s="85">
        <f>IF(B79="R",0.96*M79*15,1.08*M79*15)</f>
        <v>77.76</v>
      </c>
      <c r="S79" s="86">
        <f>IF(B79="L",0.8*M79*15,1.1*M79*15)</f>
        <v>57.599999999999994</v>
      </c>
      <c r="T79" s="85">
        <f>(R79+10*N79)^3*Q79</f>
        <v>0</v>
      </c>
      <c r="U79" s="85">
        <f>(S79+10*N79)^3*Q79</f>
        <v>0</v>
      </c>
      <c r="V79" s="85">
        <f>T79/(T$77+T$78+T$79+T$80+T$81+T$83)</f>
        <v>0</v>
      </c>
      <c r="W79" s="85">
        <f>U79/(U$77+U$78+U$79+U$80+U$81+U$83)</f>
        <v>0</v>
      </c>
      <c r="X79" s="87">
        <f>V79*D$77</f>
        <v>0</v>
      </c>
      <c r="Y79" s="85">
        <f>W79*D$78</f>
        <v>0</v>
      </c>
      <c r="Z79" s="20"/>
      <c r="AA79" s="2"/>
      <c r="AB79" s="2"/>
      <c r="AC79" s="2"/>
    </row>
    <row r="80" spans="1:29" ht="11.25" hidden="1">
      <c r="A80" s="22" t="str">
        <f t="shared" si="32"/>
        <v>Ward</v>
      </c>
      <c r="B80" s="22" t="str">
        <f t="shared" si="32"/>
        <v>L</v>
      </c>
      <c r="C80" s="13"/>
      <c r="D80" s="19"/>
      <c r="E80" s="15"/>
      <c r="F80" s="15"/>
      <c r="G80" s="30"/>
      <c r="H80" s="30"/>
      <c r="I80" s="30"/>
      <c r="J80" s="30"/>
      <c r="K80" s="30"/>
      <c r="L80" s="35" t="str">
        <f t="shared" si="33"/>
        <v>L</v>
      </c>
      <c r="M80" s="35">
        <f t="shared" si="34"/>
        <v>4.9</v>
      </c>
      <c r="N80" s="17">
        <f t="shared" si="35"/>
        <v>0</v>
      </c>
      <c r="O80" s="25">
        <f>ROUND(X80,0)</f>
        <v>0</v>
      </c>
      <c r="P80" s="25">
        <f>ROUND(Y80,0)</f>
        <v>0</v>
      </c>
      <c r="Q80" s="85">
        <f>IF(N80&gt;0,1,0)</f>
        <v>0</v>
      </c>
      <c r="R80" s="85">
        <f>IF(B80="R",0.96*M80*15,1.08*M80*15)</f>
        <v>79.38000000000001</v>
      </c>
      <c r="S80" s="86">
        <f>IF(B80="L",0.8*M80*15,1.1*M80*15)</f>
        <v>58.800000000000004</v>
      </c>
      <c r="T80" s="85">
        <f>(R80+10*N80)^3*Q80</f>
        <v>0</v>
      </c>
      <c r="U80" s="85">
        <f>(S80+10*N80)^3*Q80</f>
        <v>0</v>
      </c>
      <c r="V80" s="85">
        <f>T80/(T$77+T$78+T$79+T$80+T$81+T$83)</f>
        <v>0</v>
      </c>
      <c r="W80" s="85">
        <f>U80/(U$77+U$78+U$79+U$80+U$81+U$83)</f>
        <v>0</v>
      </c>
      <c r="X80" s="87">
        <f>V80*D$77</f>
        <v>0</v>
      </c>
      <c r="Y80" s="85">
        <f>W80*D$78</f>
        <v>0</v>
      </c>
      <c r="Z80" s="20"/>
      <c r="AA80" s="2"/>
      <c r="AB80" s="2"/>
      <c r="AC80" s="2"/>
    </row>
    <row r="81" spans="1:29" ht="11.25" hidden="1">
      <c r="A81" s="22" t="str">
        <f t="shared" si="32"/>
        <v>Murton</v>
      </c>
      <c r="B81" s="22" t="str">
        <f t="shared" si="32"/>
        <v>R</v>
      </c>
      <c r="C81" s="13"/>
      <c r="D81" s="19"/>
      <c r="E81" s="15"/>
      <c r="F81" s="15"/>
      <c r="G81" s="30"/>
      <c r="H81" s="30"/>
      <c r="I81" s="30"/>
      <c r="J81" s="30"/>
      <c r="K81" s="30"/>
      <c r="L81" s="35" t="str">
        <f t="shared" si="33"/>
        <v>R</v>
      </c>
      <c r="M81" s="35">
        <f t="shared" si="34"/>
        <v>6.2</v>
      </c>
      <c r="N81" s="17">
        <f t="shared" si="35"/>
        <v>2</v>
      </c>
      <c r="O81" s="25">
        <f>ROUND(X81,0)</f>
        <v>1</v>
      </c>
      <c r="P81" s="25">
        <f>ROUND(Y81,0)</f>
        <v>12</v>
      </c>
      <c r="Q81" s="85">
        <f>IF(N81&gt;0,1,0)</f>
        <v>1</v>
      </c>
      <c r="R81" s="85">
        <f>IF(B81="R",0.96*M81*15,1.08*M81*15)</f>
        <v>89.28</v>
      </c>
      <c r="S81" s="86">
        <f>IF(B81="L",0.8*M81*15,1.1*M81*15)</f>
        <v>102.30000000000001</v>
      </c>
      <c r="T81" s="85">
        <f>(R81+10*N81)^3*Q81</f>
        <v>1305034.698752</v>
      </c>
      <c r="U81" s="85">
        <f>(S81+10*N81)^3*Q81</f>
        <v>1829276.5670000005</v>
      </c>
      <c r="V81" s="85">
        <f>T81/(T$77+T$78+T$79+T$80+T$81+T$83)</f>
        <v>1</v>
      </c>
      <c r="W81" s="85">
        <f>U81/(U$77+U$78+U$79+U$80+U$81+U$83)</f>
        <v>1</v>
      </c>
      <c r="X81" s="87">
        <f>V81*D$77</f>
        <v>1.3333333333333286</v>
      </c>
      <c r="Y81" s="85">
        <f>W81*D$78</f>
        <v>12.296296296296305</v>
      </c>
      <c r="Z81" s="20"/>
      <c r="AA81" s="2"/>
      <c r="AB81" s="2"/>
      <c r="AC81" s="2"/>
    </row>
    <row r="82" spans="1:29" ht="11.25" hidden="1">
      <c r="A82" s="22" t="str">
        <f t="shared" si="32"/>
        <v>None</v>
      </c>
      <c r="B82" s="22" t="str">
        <f t="shared" si="32"/>
        <v>R</v>
      </c>
      <c r="C82" s="13"/>
      <c r="D82" s="19"/>
      <c r="E82" s="15"/>
      <c r="F82" s="15"/>
      <c r="G82" s="30"/>
      <c r="H82" s="30"/>
      <c r="I82" s="30"/>
      <c r="J82" s="30"/>
      <c r="K82" s="30"/>
      <c r="L82" s="35" t="str">
        <f t="shared" si="33"/>
        <v>R</v>
      </c>
      <c r="M82" s="35">
        <f t="shared" si="34"/>
        <v>0</v>
      </c>
      <c r="N82" s="17">
        <f t="shared" si="35"/>
        <v>0</v>
      </c>
      <c r="O82" s="25">
        <f>ROUND(X82,0)</f>
        <v>0</v>
      </c>
      <c r="P82" s="25">
        <f>ROUND(Y82,0)</f>
        <v>0</v>
      </c>
      <c r="Q82" s="85">
        <f>IF(N82&gt;0,1,0)</f>
        <v>0</v>
      </c>
      <c r="R82" s="85">
        <f>IF(B82="R",0.96*M82*15,1.08*M82*15)</f>
        <v>0</v>
      </c>
      <c r="S82" s="86">
        <f>IF(B82="L",0.8*M82*15,1.1*M82*15)</f>
        <v>0</v>
      </c>
      <c r="T82" s="85">
        <f>(R82+10*N82)^3*Q82</f>
        <v>0</v>
      </c>
      <c r="U82" s="85">
        <f>(S82+10*N82)^3*Q82</f>
        <v>0</v>
      </c>
      <c r="V82" s="85">
        <f>T82/(T$77+T$78+T$79+T$80+T$81+T$83)</f>
        <v>0</v>
      </c>
      <c r="W82" s="85">
        <f>U82/(U$77+U$78+U$79+U$80+U$81+U$83)</f>
        <v>0</v>
      </c>
      <c r="X82" s="87">
        <f>V82*D$77</f>
        <v>0</v>
      </c>
      <c r="Y82" s="85">
        <f>W82*D$78</f>
        <v>0</v>
      </c>
      <c r="Z82" s="20"/>
      <c r="AA82" s="2"/>
      <c r="AB82" s="2"/>
      <c r="AC82" s="2"/>
    </row>
    <row r="83" spans="1:29" ht="11.25" hidden="1">
      <c r="A83" s="2"/>
      <c r="B83" s="21"/>
      <c r="C83" s="2"/>
      <c r="D83" s="21"/>
      <c r="E83" s="21"/>
      <c r="F83" s="21"/>
      <c r="G83" s="27"/>
      <c r="H83" s="27"/>
      <c r="I83" s="27"/>
      <c r="J83" s="27"/>
      <c r="K83" s="27"/>
      <c r="L83" s="2"/>
      <c r="M83" s="9"/>
      <c r="N83" s="4"/>
      <c r="O83" s="3"/>
      <c r="P83" s="3"/>
      <c r="Q83" s="5"/>
      <c r="R83" s="2"/>
      <c r="S83" s="2"/>
      <c r="T83" s="2"/>
      <c r="U83" s="2"/>
      <c r="V83" s="2"/>
      <c r="W83" s="9"/>
      <c r="X83" s="9"/>
      <c r="Y83" s="2"/>
      <c r="Z83" s="2"/>
      <c r="AA83" s="2"/>
      <c r="AB83" s="2"/>
      <c r="AC83" s="2"/>
    </row>
    <row r="84" spans="1:29" ht="11.25" hidden="1">
      <c r="A84" s="23" t="s">
        <v>41</v>
      </c>
      <c r="B84" s="23" t="s">
        <v>6</v>
      </c>
      <c r="C84" s="1" t="s">
        <v>15</v>
      </c>
      <c r="D84" s="23" t="s">
        <v>14</v>
      </c>
      <c r="E84" s="23"/>
      <c r="F84" s="23"/>
      <c r="G84" s="29"/>
      <c r="H84" s="29"/>
      <c r="I84" s="29"/>
      <c r="J84" s="29"/>
      <c r="K84" s="29"/>
      <c r="L84" s="1" t="s">
        <v>6</v>
      </c>
      <c r="M84" s="10" t="s">
        <v>17</v>
      </c>
      <c r="N84" s="6" t="s">
        <v>9</v>
      </c>
      <c r="O84" s="24" t="s">
        <v>2</v>
      </c>
      <c r="P84" s="24" t="s">
        <v>3</v>
      </c>
      <c r="Q84" s="7"/>
      <c r="R84" s="7" t="s">
        <v>124</v>
      </c>
      <c r="S84" s="8" t="s">
        <v>123</v>
      </c>
      <c r="T84" s="7"/>
      <c r="U84" s="7"/>
      <c r="V84" s="7"/>
      <c r="W84" s="7"/>
      <c r="X84" s="8"/>
      <c r="Y84" s="7"/>
      <c r="Z84" s="7"/>
      <c r="AA84" s="2"/>
      <c r="AB84" s="2"/>
      <c r="AC84" s="2"/>
    </row>
    <row r="85" spans="1:29" ht="11.25" hidden="1">
      <c r="A85" s="22" t="str">
        <f aca="true" t="shared" si="36" ref="A85:B90">A77</f>
        <v>Blanco</v>
      </c>
      <c r="B85" s="22" t="str">
        <f t="shared" si="36"/>
        <v>R</v>
      </c>
      <c r="C85" s="26" t="s">
        <v>7</v>
      </c>
      <c r="D85" s="36">
        <f>100-VLOOKUP(A84,$B$2:$M$10,11,FALSE)*100</f>
        <v>19.999999999999986</v>
      </c>
      <c r="E85" s="23"/>
      <c r="F85" s="23"/>
      <c r="G85" s="29"/>
      <c r="H85" s="29"/>
      <c r="I85" s="29"/>
      <c r="J85" s="29"/>
      <c r="K85" s="29"/>
      <c r="L85" s="35" t="str">
        <f aca="true" t="shared" si="37" ref="L85:L90">VLOOKUP($A85,$A$21:$Q$26,2,FALSE)</f>
        <v>R</v>
      </c>
      <c r="M85" s="35">
        <f aca="true" t="shared" si="38" ref="M85:M90">VLOOKUP($A85,$A$21:$Q$26,17,FALSE)</f>
        <v>3.6</v>
      </c>
      <c r="N85" s="17">
        <f aca="true" t="shared" si="39" ref="N85:N90">VLOOKUP($A85,$A$21:$Q$26,16,FALSE)</f>
        <v>0</v>
      </c>
      <c r="O85" s="25">
        <f>ROUND(X85,0)</f>
        <v>0</v>
      </c>
      <c r="P85" s="25">
        <f>ROUND(Y85,0)</f>
        <v>0</v>
      </c>
      <c r="Q85" s="85">
        <f>IF(N85&gt;0,1,0)</f>
        <v>0</v>
      </c>
      <c r="R85" s="85">
        <f>IF(B85="R",0.96*M85*15,1.08*M85*15)</f>
        <v>51.839999999999996</v>
      </c>
      <c r="S85" s="86">
        <f>IF(B85="L",0.8*M85*15,1.1*M85*15)</f>
        <v>59.400000000000006</v>
      </c>
      <c r="T85" s="85">
        <f>(R85+10*N85)^3*Q85</f>
        <v>0</v>
      </c>
      <c r="U85" s="85">
        <f>(S85+10*N85)^3*Q85</f>
        <v>0</v>
      </c>
      <c r="V85" s="85">
        <f>T85/(T$85+T$86+T$87+T$88+T$89+T$91)</f>
        <v>0</v>
      </c>
      <c r="W85" s="85">
        <f>U85/(U$85+U$86+U$87+U$88+U$89+U$91)</f>
        <v>0</v>
      </c>
      <c r="X85" s="87">
        <f>V85*D$85</f>
        <v>0</v>
      </c>
      <c r="Y85" s="85">
        <f>W85*D$86</f>
        <v>0</v>
      </c>
      <c r="Z85" s="20"/>
      <c r="AA85" s="2"/>
      <c r="AB85" s="2"/>
      <c r="AC85" s="2"/>
    </row>
    <row r="86" spans="1:29" ht="11.25" hidden="1">
      <c r="A86" s="22" t="str">
        <f t="shared" si="36"/>
        <v>Cedeno</v>
      </c>
      <c r="B86" s="22" t="str">
        <f t="shared" si="36"/>
        <v>R</v>
      </c>
      <c r="C86" s="26" t="s">
        <v>8</v>
      </c>
      <c r="D86" s="36">
        <f>100-VLOOKUP(A84,$B$2:$M$10,12,FALSE)*100</f>
        <v>28.888888888888886</v>
      </c>
      <c r="E86" s="23"/>
      <c r="F86" s="23"/>
      <c r="G86" s="29"/>
      <c r="H86" s="29"/>
      <c r="I86" s="29"/>
      <c r="J86" s="29"/>
      <c r="K86" s="29"/>
      <c r="L86" s="35" t="str">
        <f t="shared" si="37"/>
        <v>R</v>
      </c>
      <c r="M86" s="35">
        <f t="shared" si="38"/>
        <v>4.1</v>
      </c>
      <c r="N86" s="17">
        <f t="shared" si="39"/>
        <v>0</v>
      </c>
      <c r="O86" s="25">
        <f>ROUND(X86,0)</f>
        <v>0</v>
      </c>
      <c r="P86" s="25">
        <f>ROUND(Y86,0)</f>
        <v>0</v>
      </c>
      <c r="Q86" s="85">
        <f>IF(N86&gt;0,1,0)</f>
        <v>0</v>
      </c>
      <c r="R86" s="85">
        <f>IF(B86="R",0.96*M86*15,1.08*M86*15)</f>
        <v>59.03999999999999</v>
      </c>
      <c r="S86" s="86">
        <f>IF(B86="L",0.8*M86*15,1.1*M86*15)</f>
        <v>67.64999999999999</v>
      </c>
      <c r="T86" s="85">
        <f>(R86+10*N86)^3*Q86</f>
        <v>0</v>
      </c>
      <c r="U86" s="85">
        <f>(S86+10*N86)^3*Q86</f>
        <v>0</v>
      </c>
      <c r="V86" s="85">
        <f>T86/(T$85+T$86+T$87+T$88+T$89+T$91)</f>
        <v>0</v>
      </c>
      <c r="W86" s="85">
        <f>U86/(U$85+U$86+U$87+U$88+U$89+U$91)</f>
        <v>0</v>
      </c>
      <c r="X86" s="87">
        <f>V86*D$85</f>
        <v>0</v>
      </c>
      <c r="Y86" s="85">
        <f>W86*D$86</f>
        <v>0</v>
      </c>
      <c r="Z86" s="20"/>
      <c r="AA86" s="2"/>
      <c r="AB86" s="2"/>
      <c r="AC86" s="2"/>
    </row>
    <row r="87" spans="1:29" ht="11.25" hidden="1">
      <c r="A87" s="22" t="str">
        <f t="shared" si="36"/>
        <v>Fontenot</v>
      </c>
      <c r="B87" s="22" t="str">
        <f t="shared" si="36"/>
        <v>L</v>
      </c>
      <c r="C87" s="13"/>
      <c r="D87" s="19"/>
      <c r="E87" s="15"/>
      <c r="F87" s="15"/>
      <c r="G87" s="30"/>
      <c r="H87" s="30"/>
      <c r="I87" s="30"/>
      <c r="J87" s="30"/>
      <c r="K87" s="30"/>
      <c r="L87" s="35" t="str">
        <f t="shared" si="37"/>
        <v>L</v>
      </c>
      <c r="M87" s="35">
        <f t="shared" si="38"/>
        <v>4.8</v>
      </c>
      <c r="N87" s="17">
        <f t="shared" si="39"/>
        <v>0</v>
      </c>
      <c r="O87" s="25">
        <f>ROUND(X87,0)</f>
        <v>0</v>
      </c>
      <c r="P87" s="25">
        <f>ROUND(Y87,0)</f>
        <v>0</v>
      </c>
      <c r="Q87" s="85">
        <f>IF(N87&gt;0,1,0)</f>
        <v>0</v>
      </c>
      <c r="R87" s="85">
        <f>IF(B87="R",0.96*M87*15,1.08*M87*15)</f>
        <v>77.76</v>
      </c>
      <c r="S87" s="86">
        <f>IF(B87="L",0.8*M87*15,1.1*M87*15)</f>
        <v>57.599999999999994</v>
      </c>
      <c r="T87" s="85">
        <f>(R87+10*N87)^3*Q87</f>
        <v>0</v>
      </c>
      <c r="U87" s="85">
        <f>(S87+10*N87)^3*Q87</f>
        <v>0</v>
      </c>
      <c r="V87" s="85">
        <f>T87/(T$85+T$86+T$87+T$88+T$89+T$91)</f>
        <v>0</v>
      </c>
      <c r="W87" s="85">
        <f>U87/(U$85+U$86+U$87+U$88+U$89+U$91)</f>
        <v>0</v>
      </c>
      <c r="X87" s="87">
        <f>V87*D$85</f>
        <v>0</v>
      </c>
      <c r="Y87" s="85">
        <f>W87*D$86</f>
        <v>0</v>
      </c>
      <c r="Z87" s="20"/>
      <c r="AA87" s="2"/>
      <c r="AB87" s="2"/>
      <c r="AC87" s="2"/>
    </row>
    <row r="88" spans="1:29" ht="11.25" hidden="1">
      <c r="A88" s="22" t="str">
        <f t="shared" si="36"/>
        <v>Ward</v>
      </c>
      <c r="B88" s="22" t="str">
        <f t="shared" si="36"/>
        <v>L</v>
      </c>
      <c r="C88" s="13"/>
      <c r="D88" s="19"/>
      <c r="E88" s="15"/>
      <c r="F88" s="15"/>
      <c r="G88" s="30"/>
      <c r="H88" s="30"/>
      <c r="I88" s="30"/>
      <c r="J88" s="30"/>
      <c r="K88" s="30"/>
      <c r="L88" s="35" t="str">
        <f t="shared" si="37"/>
        <v>L</v>
      </c>
      <c r="M88" s="35">
        <f t="shared" si="38"/>
        <v>4.9</v>
      </c>
      <c r="N88" s="17">
        <f t="shared" si="39"/>
        <v>1</v>
      </c>
      <c r="O88" s="25">
        <f>ROUND(X88,0)</f>
        <v>7</v>
      </c>
      <c r="P88" s="25">
        <f>ROUND(Y88,0)</f>
        <v>4</v>
      </c>
      <c r="Q88" s="85">
        <f>IF(N88&gt;0,1,0)</f>
        <v>1</v>
      </c>
      <c r="R88" s="85">
        <f>IF(B88="R",0.96*M88*15,1.08*M88*15)</f>
        <v>79.38000000000001</v>
      </c>
      <c r="S88" s="86">
        <f>IF(B88="L",0.8*M88*15,1.1*M88*15)</f>
        <v>58.800000000000004</v>
      </c>
      <c r="T88" s="85">
        <f>(R88+10*N88)^3*Q88</f>
        <v>714037.5496720002</v>
      </c>
      <c r="U88" s="85">
        <f>(S88+10*N88)^3*Q88</f>
        <v>325660.67200000014</v>
      </c>
      <c r="V88" s="85">
        <f>T88/(T$85+T$86+T$87+T$88+T$89+T$91)</f>
        <v>0.3536463592272871</v>
      </c>
      <c r="W88" s="85">
        <f>U88/(U$85+U$86+U$87+U$88+U$89+U$91)</f>
        <v>0.1511230425212398</v>
      </c>
      <c r="X88" s="87">
        <f>V88*D$85</f>
        <v>7.072927184545737</v>
      </c>
      <c r="Y88" s="85">
        <f>W88*D$86</f>
        <v>4.365776783946926</v>
      </c>
      <c r="Z88" s="20"/>
      <c r="AA88" s="2"/>
      <c r="AB88" s="2"/>
      <c r="AC88" s="2"/>
    </row>
    <row r="89" spans="1:29" ht="11.25" hidden="1">
      <c r="A89" s="22" t="str">
        <f t="shared" si="36"/>
        <v>Murton</v>
      </c>
      <c r="B89" s="22" t="str">
        <f t="shared" si="36"/>
        <v>R</v>
      </c>
      <c r="C89" s="13"/>
      <c r="D89" s="19"/>
      <c r="E89" s="15"/>
      <c r="F89" s="15"/>
      <c r="G89" s="30"/>
      <c r="H89" s="30"/>
      <c r="I89" s="30"/>
      <c r="J89" s="30"/>
      <c r="K89" s="30"/>
      <c r="L89" s="35" t="str">
        <f t="shared" si="37"/>
        <v>R</v>
      </c>
      <c r="M89" s="35">
        <f t="shared" si="38"/>
        <v>6.2</v>
      </c>
      <c r="N89" s="17">
        <f t="shared" si="39"/>
        <v>2</v>
      </c>
      <c r="O89" s="25">
        <f>ROUND(X89,0)</f>
        <v>13</v>
      </c>
      <c r="P89" s="25">
        <f>ROUND(Y89,0)</f>
        <v>25</v>
      </c>
      <c r="Q89" s="85">
        <f>IF(N89&gt;0,1,0)</f>
        <v>1</v>
      </c>
      <c r="R89" s="85">
        <f>IF(B89="R",0.96*M89*15,1.08*M89*15)</f>
        <v>89.28</v>
      </c>
      <c r="S89" s="86">
        <f>IF(B89="L",0.8*M89*15,1.1*M89*15)</f>
        <v>102.30000000000001</v>
      </c>
      <c r="T89" s="85">
        <f>(R89+10*N89)^3*Q89</f>
        <v>1305034.698752</v>
      </c>
      <c r="U89" s="85">
        <f>(S89+10*N89)^3*Q89</f>
        <v>1829276.5670000005</v>
      </c>
      <c r="V89" s="85">
        <f>T89/(T$85+T$86+T$87+T$88+T$89+T$91)</f>
        <v>0.646353640772713</v>
      </c>
      <c r="W89" s="85">
        <f>U89/(U$85+U$86+U$87+U$88+U$89+U$91)</f>
        <v>0.8488769574787602</v>
      </c>
      <c r="X89" s="87">
        <f>V89*D$85</f>
        <v>12.92707281545425</v>
      </c>
      <c r="Y89" s="85">
        <f>W89*D$86</f>
        <v>24.52311210494196</v>
      </c>
      <c r="Z89" s="20"/>
      <c r="AA89" s="2"/>
      <c r="AB89" s="2"/>
      <c r="AC89" s="2"/>
    </row>
    <row r="90" spans="1:29" ht="11.25" hidden="1">
      <c r="A90" s="22" t="str">
        <f t="shared" si="36"/>
        <v>None</v>
      </c>
      <c r="B90" s="22" t="str">
        <f t="shared" si="36"/>
        <v>R</v>
      </c>
      <c r="C90" s="13"/>
      <c r="D90" s="19"/>
      <c r="E90" s="15"/>
      <c r="F90" s="15"/>
      <c r="G90" s="30"/>
      <c r="H90" s="30"/>
      <c r="I90" s="30"/>
      <c r="J90" s="30"/>
      <c r="K90" s="30"/>
      <c r="L90" s="35" t="str">
        <f t="shared" si="37"/>
        <v>R</v>
      </c>
      <c r="M90" s="35">
        <f t="shared" si="38"/>
        <v>0</v>
      </c>
      <c r="N90" s="17">
        <f t="shared" si="39"/>
        <v>0</v>
      </c>
      <c r="O90" s="25">
        <f>ROUND(X90,0)</f>
        <v>0</v>
      </c>
      <c r="P90" s="25">
        <f>ROUND(Y90,0)</f>
        <v>0</v>
      </c>
      <c r="Q90" s="85">
        <f>IF(N90&gt;0,1,0)</f>
        <v>0</v>
      </c>
      <c r="R90" s="85">
        <f>IF(B90="R",0.96*M90*15,1.08*M90*15)</f>
        <v>0</v>
      </c>
      <c r="S90" s="86">
        <f>IF(B90="L",0.8*M90*15,1.1*M90*15)</f>
        <v>0</v>
      </c>
      <c r="T90" s="85">
        <f>(R90+10*N90)^3*Q90</f>
        <v>0</v>
      </c>
      <c r="U90" s="85">
        <f>(S90+10*N90)^3*Q90</f>
        <v>0</v>
      </c>
      <c r="V90" s="85">
        <f>T90/(T$85+T$86+T$87+T$88+T$89+T$91)</f>
        <v>0</v>
      </c>
      <c r="W90" s="85">
        <f>U90/(U$85+U$86+U$87+U$88+U$89+U$91)</f>
        <v>0</v>
      </c>
      <c r="X90" s="87">
        <f>V90*D$85</f>
        <v>0</v>
      </c>
      <c r="Y90" s="85">
        <f>W90*D$86</f>
        <v>0</v>
      </c>
      <c r="Z90" s="20"/>
      <c r="AA90" s="2"/>
      <c r="AB90" s="2"/>
      <c r="AC90" s="2"/>
    </row>
    <row r="91" spans="1:29" ht="11.25" hidden="1">
      <c r="A91" s="2"/>
      <c r="B91" s="21"/>
      <c r="C91" s="2"/>
      <c r="D91" s="21"/>
      <c r="E91" s="21"/>
      <c r="F91" s="21"/>
      <c r="G91" s="27"/>
      <c r="H91" s="27"/>
      <c r="I91" s="27"/>
      <c r="J91" s="27"/>
      <c r="K91" s="27"/>
      <c r="L91" s="2"/>
      <c r="M91" s="9"/>
      <c r="N91" s="4"/>
      <c r="O91" s="3"/>
      <c r="P91" s="3"/>
      <c r="Q91" s="5"/>
      <c r="R91" s="2"/>
      <c r="S91" s="2"/>
      <c r="T91" s="2"/>
      <c r="U91" s="2"/>
      <c r="V91" s="2"/>
      <c r="W91" s="9"/>
      <c r="X91" s="9"/>
      <c r="Y91" s="2"/>
      <c r="Z91" s="2"/>
      <c r="AA91" s="2"/>
      <c r="AB91" s="2"/>
      <c r="AC91" s="2"/>
    </row>
    <row r="92" spans="1:29" ht="11.25" hidden="1">
      <c r="A92" s="23" t="s">
        <v>52</v>
      </c>
      <c r="B92" s="23" t="s">
        <v>6</v>
      </c>
      <c r="C92" s="1" t="s">
        <v>15</v>
      </c>
      <c r="D92" s="23" t="s">
        <v>14</v>
      </c>
      <c r="E92" s="23"/>
      <c r="F92" s="23"/>
      <c r="G92" s="29"/>
      <c r="H92" s="29"/>
      <c r="I92" s="29"/>
      <c r="J92" s="29"/>
      <c r="K92" s="29"/>
      <c r="L92" s="1" t="s">
        <v>6</v>
      </c>
      <c r="M92" s="10" t="s">
        <v>17</v>
      </c>
      <c r="N92" s="6" t="s">
        <v>9</v>
      </c>
      <c r="O92" s="24" t="s">
        <v>2</v>
      </c>
      <c r="P92" s="24" t="s">
        <v>3</v>
      </c>
      <c r="Q92" s="7"/>
      <c r="R92" s="7" t="s">
        <v>124</v>
      </c>
      <c r="S92" s="8" t="s">
        <v>123</v>
      </c>
      <c r="T92" s="7"/>
      <c r="U92" s="7"/>
      <c r="V92" s="7"/>
      <c r="W92" s="7"/>
      <c r="X92" s="8"/>
      <c r="Y92" s="7"/>
      <c r="Z92" s="7"/>
      <c r="AA92" s="2"/>
      <c r="AB92" s="2"/>
      <c r="AC92" s="2"/>
    </row>
    <row r="93" spans="1:29" ht="11.25" hidden="1">
      <c r="A93" s="22" t="str">
        <f aca="true" t="shared" si="40" ref="A93:B98">A85</f>
        <v>Blanco</v>
      </c>
      <c r="B93" s="22" t="str">
        <f t="shared" si="40"/>
        <v>R</v>
      </c>
      <c r="C93" s="26" t="s">
        <v>7</v>
      </c>
      <c r="D93" s="36" t="e">
        <f>100-VLOOKUP(A92,$B$2:$M$10,11,FALSE)*100</f>
        <v>#N/A</v>
      </c>
      <c r="E93" s="23"/>
      <c r="F93" s="23"/>
      <c r="G93" s="29"/>
      <c r="H93" s="29"/>
      <c r="I93" s="29"/>
      <c r="J93" s="29"/>
      <c r="K93" s="29"/>
      <c r="L93" s="35" t="str">
        <f aca="true" t="shared" si="41" ref="L93:L98">VLOOKUP($A93,$A$21:$Q$26,2,FALSE)</f>
        <v>R</v>
      </c>
      <c r="M93" s="35">
        <f aca="true" t="shared" si="42" ref="M93:M98">VLOOKUP($A93,$A$21:$Q$26,17,FALSE)</f>
        <v>3.6</v>
      </c>
      <c r="N93" s="17">
        <f aca="true" t="shared" si="43" ref="N93:N98">IF(V21="N",0,1)</f>
        <v>0</v>
      </c>
      <c r="O93" s="25" t="e">
        <f>ROUND(X93,0)</f>
        <v>#DIV/0!</v>
      </c>
      <c r="P93" s="25" t="e">
        <f>ROUND(Y93,0)</f>
        <v>#DIV/0!</v>
      </c>
      <c r="Q93" s="85">
        <f>IF(V21="Y",1,0)</f>
        <v>0</v>
      </c>
      <c r="R93" s="85">
        <f>IF(B93="R",0.96*M93*15,1.08*M93*15)</f>
        <v>51.839999999999996</v>
      </c>
      <c r="S93" s="86">
        <f>IF(B93="L",0.8*M93*15,1.1*M93*15)</f>
        <v>59.400000000000006</v>
      </c>
      <c r="T93" s="85">
        <f>(R93+10*N93)^3*Q93</f>
        <v>0</v>
      </c>
      <c r="U93" s="85">
        <f>(S93+10*N93)^3*Q93</f>
        <v>0</v>
      </c>
      <c r="V93" s="85" t="e">
        <f>T93/(T$93+T$94+T$95+T$96+T$97+T$98)</f>
        <v>#DIV/0!</v>
      </c>
      <c r="W93" s="85" t="e">
        <f>U93/(U$93+U$94+U$95+U$96+U$97+U$98)</f>
        <v>#DIV/0!</v>
      </c>
      <c r="X93" s="87" t="e">
        <f>V93*D$93</f>
        <v>#DIV/0!</v>
      </c>
      <c r="Y93" s="85" t="e">
        <f>W93*D$94</f>
        <v>#DIV/0!</v>
      </c>
      <c r="Z93" s="20"/>
      <c r="AA93" s="2"/>
      <c r="AB93" s="2"/>
      <c r="AC93" s="2"/>
    </row>
    <row r="94" spans="1:29" ht="11.25" hidden="1">
      <c r="A94" s="22" t="str">
        <f t="shared" si="40"/>
        <v>Cedeno</v>
      </c>
      <c r="B94" s="22" t="str">
        <f t="shared" si="40"/>
        <v>R</v>
      </c>
      <c r="C94" s="26" t="s">
        <v>8</v>
      </c>
      <c r="D94" s="36" t="e">
        <f>100-VLOOKUP(A92,$B$2:$M$10,12,FALSE)*100</f>
        <v>#N/A</v>
      </c>
      <c r="E94" s="23"/>
      <c r="F94" s="23"/>
      <c r="G94" s="29"/>
      <c r="H94" s="29"/>
      <c r="I94" s="29"/>
      <c r="J94" s="29"/>
      <c r="K94" s="29"/>
      <c r="L94" s="35" t="str">
        <f t="shared" si="41"/>
        <v>R</v>
      </c>
      <c r="M94" s="35">
        <f t="shared" si="42"/>
        <v>4.1</v>
      </c>
      <c r="N94" s="17">
        <f t="shared" si="43"/>
        <v>0</v>
      </c>
      <c r="O94" s="25" t="e">
        <f>ROUND(X94,0)</f>
        <v>#DIV/0!</v>
      </c>
      <c r="P94" s="25" t="e">
        <f>ROUND(Y94,0)</f>
        <v>#DIV/0!</v>
      </c>
      <c r="Q94" s="85">
        <f>IF(V22="Y",1,0)</f>
        <v>0</v>
      </c>
      <c r="R94" s="85">
        <f>IF(B94="R",0.96*M94*15,1.08*M94*15)</f>
        <v>59.03999999999999</v>
      </c>
      <c r="S94" s="86">
        <f>IF(B94="L",0.8*M94*15,1.1*M94*15)</f>
        <v>67.64999999999999</v>
      </c>
      <c r="T94" s="85">
        <f>(R94+10*N94)^3*Q94</f>
        <v>0</v>
      </c>
      <c r="U94" s="85">
        <f>(S94+10*N94)^3*Q94</f>
        <v>0</v>
      </c>
      <c r="V94" s="85" t="e">
        <f>T94/(T$93+T$94+T$95+T$96+T$97+T$98)</f>
        <v>#DIV/0!</v>
      </c>
      <c r="W94" s="85" t="e">
        <f>U94/(U$93+U$94+U$95+U$96+U$97+U$98)</f>
        <v>#DIV/0!</v>
      </c>
      <c r="X94" s="87" t="e">
        <f>V94*D$93</f>
        <v>#DIV/0!</v>
      </c>
      <c r="Y94" s="85" t="e">
        <f>W94*D$94</f>
        <v>#DIV/0!</v>
      </c>
      <c r="Z94" s="20"/>
      <c r="AA94" s="2"/>
      <c r="AB94" s="2"/>
      <c r="AC94" s="2"/>
    </row>
    <row r="95" spans="1:29" ht="11.25" hidden="1">
      <c r="A95" s="22" t="str">
        <f t="shared" si="40"/>
        <v>Fontenot</v>
      </c>
      <c r="B95" s="22" t="str">
        <f t="shared" si="40"/>
        <v>L</v>
      </c>
      <c r="C95" s="13"/>
      <c r="D95" s="19"/>
      <c r="E95" s="15"/>
      <c r="F95" s="15"/>
      <c r="G95" s="30"/>
      <c r="H95" s="30"/>
      <c r="I95" s="30"/>
      <c r="J95" s="30"/>
      <c r="K95" s="30"/>
      <c r="L95" s="35" t="str">
        <f t="shared" si="41"/>
        <v>L</v>
      </c>
      <c r="M95" s="35">
        <f t="shared" si="42"/>
        <v>4.8</v>
      </c>
      <c r="N95" s="17">
        <f t="shared" si="43"/>
        <v>0</v>
      </c>
      <c r="O95" s="25" t="e">
        <f>ROUND(X95,0)</f>
        <v>#DIV/0!</v>
      </c>
      <c r="P95" s="25" t="e">
        <f>ROUND(Y95,0)</f>
        <v>#DIV/0!</v>
      </c>
      <c r="Q95" s="85">
        <f>IF(V23="Y",1,0)</f>
        <v>0</v>
      </c>
      <c r="R95" s="85">
        <f>IF(B95="R",0.96*M95*15,1.08*M95*15)</f>
        <v>77.76</v>
      </c>
      <c r="S95" s="86">
        <f>IF(B95="L",0.8*M95*15,1.1*M95*15)</f>
        <v>57.599999999999994</v>
      </c>
      <c r="T95" s="85">
        <f>(R95+10*N95)^3*Q95</f>
        <v>0</v>
      </c>
      <c r="U95" s="85">
        <f>(S95+10*N95)^3*Q95</f>
        <v>0</v>
      </c>
      <c r="V95" s="85" t="e">
        <f>T95/(T$93+T$94+T$95+T$96+T$97+T$98)</f>
        <v>#DIV/0!</v>
      </c>
      <c r="W95" s="85" t="e">
        <f>U95/(U$93+U$94+U$95+U$96+U$97+U$98)</f>
        <v>#DIV/0!</v>
      </c>
      <c r="X95" s="87" t="e">
        <f>V95*D$93</f>
        <v>#DIV/0!</v>
      </c>
      <c r="Y95" s="85" t="e">
        <f>W95*D$94</f>
        <v>#DIV/0!</v>
      </c>
      <c r="Z95" s="20"/>
      <c r="AA95" s="2"/>
      <c r="AB95" s="2"/>
      <c r="AC95" s="2"/>
    </row>
    <row r="96" spans="1:29" ht="11.25" hidden="1">
      <c r="A96" s="22" t="str">
        <f t="shared" si="40"/>
        <v>Ward</v>
      </c>
      <c r="B96" s="22" t="str">
        <f t="shared" si="40"/>
        <v>L</v>
      </c>
      <c r="C96" s="13"/>
      <c r="D96" s="19"/>
      <c r="E96" s="15"/>
      <c r="F96" s="15"/>
      <c r="G96" s="30"/>
      <c r="H96" s="30"/>
      <c r="I96" s="30"/>
      <c r="J96" s="30"/>
      <c r="K96" s="30"/>
      <c r="L96" s="35" t="str">
        <f t="shared" si="41"/>
        <v>L</v>
      </c>
      <c r="M96" s="35">
        <f t="shared" si="42"/>
        <v>4.9</v>
      </c>
      <c r="N96" s="17">
        <f t="shared" si="43"/>
        <v>0</v>
      </c>
      <c r="O96" s="25" t="e">
        <f>ROUND(X96,0)</f>
        <v>#DIV/0!</v>
      </c>
      <c r="P96" s="25" t="e">
        <f>ROUND(Y96,0)</f>
        <v>#DIV/0!</v>
      </c>
      <c r="Q96" s="85">
        <f>IF(V24="Y",1,0)</f>
        <v>0</v>
      </c>
      <c r="R96" s="85">
        <f>IF(B96="R",0.96*M96*15,1.08*M96*15)</f>
        <v>79.38000000000001</v>
      </c>
      <c r="S96" s="86">
        <f>IF(B96="L",0.8*M96*15,1.1*M96*15)</f>
        <v>58.800000000000004</v>
      </c>
      <c r="T96" s="85">
        <f>(R96+10*N96)^3*Q96</f>
        <v>0</v>
      </c>
      <c r="U96" s="85">
        <f>(S96+10*N96)^3*Q96</f>
        <v>0</v>
      </c>
      <c r="V96" s="85" t="e">
        <f>T96/(T$93+T$94+T$95+T$96+T$97+T$98)</f>
        <v>#DIV/0!</v>
      </c>
      <c r="W96" s="85" t="e">
        <f>U96/(U$93+U$94+U$95+U$96+U$97+U$98)</f>
        <v>#DIV/0!</v>
      </c>
      <c r="X96" s="87" t="e">
        <f>V96*D$93</f>
        <v>#DIV/0!</v>
      </c>
      <c r="Y96" s="85" t="e">
        <f>W96*D$94</f>
        <v>#DIV/0!</v>
      </c>
      <c r="Z96" s="20"/>
      <c r="AA96" s="2"/>
      <c r="AB96" s="2"/>
      <c r="AC96" s="2"/>
    </row>
    <row r="97" spans="1:29" ht="11.25" hidden="1">
      <c r="A97" s="22" t="str">
        <f t="shared" si="40"/>
        <v>Murton</v>
      </c>
      <c r="B97" s="22" t="str">
        <f t="shared" si="40"/>
        <v>R</v>
      </c>
      <c r="C97" s="13"/>
      <c r="D97" s="19"/>
      <c r="E97" s="15"/>
      <c r="F97" s="15"/>
      <c r="G97" s="30"/>
      <c r="H97" s="30"/>
      <c r="I97" s="30"/>
      <c r="J97" s="30"/>
      <c r="K97" s="30"/>
      <c r="L97" s="35" t="str">
        <f t="shared" si="41"/>
        <v>R</v>
      </c>
      <c r="M97" s="35">
        <f t="shared" si="42"/>
        <v>6.2</v>
      </c>
      <c r="N97" s="17">
        <f t="shared" si="43"/>
        <v>0</v>
      </c>
      <c r="O97" s="25" t="e">
        <f>ROUND(X97,0)</f>
        <v>#DIV/0!</v>
      </c>
      <c r="P97" s="25" t="e">
        <f>ROUND(Y97,0)</f>
        <v>#DIV/0!</v>
      </c>
      <c r="Q97" s="85">
        <f>IF(V25="Y",1,0)</f>
        <v>0</v>
      </c>
      <c r="R97" s="85">
        <f>IF(B97="R",0.96*M97*15,1.08*M97*15)</f>
        <v>89.28</v>
      </c>
      <c r="S97" s="86">
        <f>IF(B97="L",0.8*M97*15,1.1*M97*15)</f>
        <v>102.30000000000001</v>
      </c>
      <c r="T97" s="85">
        <f>(R97+10*N97)^3*Q97</f>
        <v>0</v>
      </c>
      <c r="U97" s="85">
        <f>(S97+10*N97)^3*Q97</f>
        <v>0</v>
      </c>
      <c r="V97" s="85" t="e">
        <f>T97/(T$93+T$94+T$95+T$96+T$97+T$98)</f>
        <v>#DIV/0!</v>
      </c>
      <c r="W97" s="85" t="e">
        <f>U97/(U$93+U$94+U$95+U$96+U$97+U$98)</f>
        <v>#DIV/0!</v>
      </c>
      <c r="X97" s="87" t="e">
        <f>V97*D$93</f>
        <v>#DIV/0!</v>
      </c>
      <c r="Y97" s="85" t="e">
        <f>W97*D$94</f>
        <v>#DIV/0!</v>
      </c>
      <c r="Z97" s="20"/>
      <c r="AA97" s="2"/>
      <c r="AB97" s="2"/>
      <c r="AC97" s="2"/>
    </row>
    <row r="98" spans="1:29" ht="11.25" hidden="1">
      <c r="A98" s="22" t="str">
        <f t="shared" si="40"/>
        <v>None</v>
      </c>
      <c r="B98" s="22" t="str">
        <f t="shared" si="40"/>
        <v>R</v>
      </c>
      <c r="C98" s="13"/>
      <c r="D98" s="19"/>
      <c r="E98" s="15"/>
      <c r="F98" s="15"/>
      <c r="G98" s="30"/>
      <c r="H98" s="30"/>
      <c r="I98" s="30"/>
      <c r="J98" s="30"/>
      <c r="K98" s="30"/>
      <c r="L98" s="35" t="str">
        <f t="shared" si="41"/>
        <v>R</v>
      </c>
      <c r="M98" s="35">
        <f t="shared" si="42"/>
        <v>0</v>
      </c>
      <c r="N98" s="17">
        <f t="shared" si="43"/>
        <v>0</v>
      </c>
      <c r="O98" s="25" t="e">
        <f>ROUND(X98,0)</f>
        <v>#DIV/0!</v>
      </c>
      <c r="P98" s="25" t="e">
        <f>ROUND(Y98,0)</f>
        <v>#DIV/0!</v>
      </c>
      <c r="Q98" s="85">
        <f>IF(V26="Y",1,0)</f>
        <v>0</v>
      </c>
      <c r="R98" s="85">
        <f>IF(B98="R",0.96*M98*15,1.08*M98*15)</f>
        <v>0</v>
      </c>
      <c r="S98" s="86">
        <f>IF(B98="L",0.8*M98*15,1.1*M98*15)</f>
        <v>0</v>
      </c>
      <c r="T98" s="85">
        <f>(R98+10*N98)^3*Q98</f>
        <v>0</v>
      </c>
      <c r="U98" s="85">
        <f>(S98+10*N98)^3*Q98</f>
        <v>0</v>
      </c>
      <c r="V98" s="85" t="e">
        <f>T98/(T$93+T$94+T$95+T$96+T$97+T$98)</f>
        <v>#DIV/0!</v>
      </c>
      <c r="W98" s="85" t="e">
        <f>U98/(U$93+U$94+U$95+U$96+U$97+U$98)</f>
        <v>#DIV/0!</v>
      </c>
      <c r="X98" s="87" t="e">
        <f>V98*D$93</f>
        <v>#DIV/0!</v>
      </c>
      <c r="Y98" s="85" t="e">
        <f>W98*D$94</f>
        <v>#DIV/0!</v>
      </c>
      <c r="Z98" s="20"/>
      <c r="AA98" s="2"/>
      <c r="AB98" s="2"/>
      <c r="AC98" s="2"/>
    </row>
    <row r="99" ht="11.25">
      <c r="N99" s="58"/>
    </row>
    <row r="100" spans="1:14" ht="11.25">
      <c r="A100" s="81" t="s">
        <v>53</v>
      </c>
      <c r="N100" s="58"/>
    </row>
    <row r="101" spans="1:14" ht="11.25">
      <c r="A101" s="81" t="s">
        <v>54</v>
      </c>
      <c r="N101" s="58"/>
    </row>
    <row r="102" ht="11.25">
      <c r="N102" s="58"/>
    </row>
    <row r="103" spans="1:14" ht="11.25">
      <c r="A103" s="81" t="s">
        <v>63</v>
      </c>
      <c r="N103" s="58"/>
    </row>
    <row r="104" spans="1:14" ht="11.25">
      <c r="A104" s="81" t="s">
        <v>64</v>
      </c>
      <c r="N104" s="58"/>
    </row>
    <row r="105" ht="11.25">
      <c r="N105" s="58"/>
    </row>
    <row r="106" spans="1:14" ht="11.25">
      <c r="A106" s="81" t="s">
        <v>65</v>
      </c>
      <c r="N106" s="58"/>
    </row>
    <row r="107" ht="11.25">
      <c r="N107" s="58"/>
    </row>
    <row r="108" ht="11.25">
      <c r="N108" s="58"/>
    </row>
    <row r="109" ht="11.25">
      <c r="N109" s="58"/>
    </row>
    <row r="110" ht="11.25">
      <c r="N110" s="58"/>
    </row>
    <row r="111" ht="11.25">
      <c r="N111" s="58"/>
    </row>
    <row r="112" ht="11.25">
      <c r="N112" s="58"/>
    </row>
    <row r="113" ht="11.25">
      <c r="N113" s="58"/>
    </row>
    <row r="114" ht="11.25">
      <c r="N114" s="58"/>
    </row>
    <row r="115" ht="11.25">
      <c r="N115" s="58"/>
    </row>
    <row r="116" ht="11.25">
      <c r="N116" s="58"/>
    </row>
    <row r="117" ht="11.25">
      <c r="N117" s="58"/>
    </row>
    <row r="118" ht="11.25">
      <c r="N118" s="58"/>
    </row>
    <row r="119" ht="11.25">
      <c r="N119" s="58"/>
    </row>
    <row r="120" ht="11.25">
      <c r="N120" s="58"/>
    </row>
    <row r="121" ht="11.25">
      <c r="N121" s="58"/>
    </row>
    <row r="122" ht="11.25">
      <c r="N122" s="58"/>
    </row>
    <row r="123" ht="11.25">
      <c r="N123" s="58"/>
    </row>
    <row r="124" ht="11.25">
      <c r="N124" s="58"/>
    </row>
    <row r="125" ht="11.25">
      <c r="N125" s="58"/>
    </row>
    <row r="126" ht="11.25">
      <c r="N126" s="58"/>
    </row>
    <row r="127" ht="11.25">
      <c r="N127" s="58"/>
    </row>
    <row r="128" ht="11.25">
      <c r="N128" s="58"/>
    </row>
    <row r="129" ht="11.25">
      <c r="N129" s="58"/>
    </row>
    <row r="130" ht="11.25">
      <c r="N130" s="58"/>
    </row>
    <row r="131" ht="11.25">
      <c r="N131" s="58"/>
    </row>
    <row r="132" ht="11.25">
      <c r="N132" s="58"/>
    </row>
    <row r="133" ht="11.25">
      <c r="N133" s="58"/>
    </row>
    <row r="134" ht="11.25">
      <c r="N134" s="58"/>
    </row>
    <row r="135" ht="11.25">
      <c r="N135" s="58"/>
    </row>
    <row r="136" ht="11.25">
      <c r="N136" s="58"/>
    </row>
    <row r="137" ht="11.25">
      <c r="N137" s="58"/>
    </row>
    <row r="138" ht="11.25">
      <c r="N138" s="58"/>
    </row>
    <row r="139" ht="11.25">
      <c r="N139" s="58"/>
    </row>
    <row r="140" ht="11.25">
      <c r="N140" s="58"/>
    </row>
    <row r="141" ht="11.25">
      <c r="N141" s="58"/>
    </row>
    <row r="142" ht="11.25">
      <c r="N142" s="58"/>
    </row>
    <row r="143" ht="11.25">
      <c r="N143" s="58"/>
    </row>
    <row r="144" ht="11.25">
      <c r="N144" s="58"/>
    </row>
    <row r="145" ht="11.25">
      <c r="N145" s="58"/>
    </row>
    <row r="146" ht="11.25">
      <c r="N146" s="58"/>
    </row>
    <row r="147" ht="11.25">
      <c r="N147" s="58"/>
    </row>
    <row r="148" ht="11.25">
      <c r="N148" s="58"/>
    </row>
    <row r="149" ht="11.25">
      <c r="N149" s="58"/>
    </row>
    <row r="150" ht="11.25">
      <c r="N150" s="58"/>
    </row>
    <row r="151" ht="11.25">
      <c r="N151" s="58"/>
    </row>
    <row r="152" ht="11.25">
      <c r="N152" s="58"/>
    </row>
    <row r="153" ht="11.25">
      <c r="N153" s="58"/>
    </row>
    <row r="154" ht="11.25">
      <c r="N154" s="58"/>
    </row>
    <row r="155" ht="11.25">
      <c r="N155" s="58"/>
    </row>
    <row r="156" ht="11.25">
      <c r="N156" s="58"/>
    </row>
    <row r="157" ht="11.25">
      <c r="N157" s="58"/>
    </row>
    <row r="158" ht="11.25">
      <c r="N158" s="58"/>
    </row>
    <row r="159" ht="11.25">
      <c r="N159" s="58"/>
    </row>
    <row r="160" ht="11.25">
      <c r="N160" s="58"/>
    </row>
    <row r="161" ht="11.25">
      <c r="N161" s="58"/>
    </row>
    <row r="162" ht="11.25">
      <c r="N162" s="58"/>
    </row>
    <row r="163" ht="11.25">
      <c r="N163" s="58"/>
    </row>
    <row r="164" ht="11.25">
      <c r="N164" s="58"/>
    </row>
    <row r="165" ht="11.25">
      <c r="N165" s="58"/>
    </row>
    <row r="166" ht="11.25">
      <c r="N166" s="58"/>
    </row>
    <row r="167" ht="11.25">
      <c r="N167" s="58"/>
    </row>
    <row r="168" ht="11.25">
      <c r="N168" s="58"/>
    </row>
    <row r="169" ht="11.25">
      <c r="N169" s="58"/>
    </row>
    <row r="170" ht="11.25">
      <c r="N170" s="58"/>
    </row>
    <row r="171" ht="11.25">
      <c r="N171" s="58"/>
    </row>
    <row r="172" ht="11.25">
      <c r="N172" s="58"/>
    </row>
    <row r="173" ht="11.25">
      <c r="N173" s="58"/>
    </row>
    <row r="174" ht="11.25">
      <c r="N174" s="58"/>
    </row>
    <row r="175" ht="11.25">
      <c r="N175" s="58"/>
    </row>
    <row r="176" ht="11.25">
      <c r="N176" s="58"/>
    </row>
    <row r="177" ht="11.25">
      <c r="N177" s="58"/>
    </row>
    <row r="178" ht="11.25">
      <c r="N178" s="58"/>
    </row>
    <row r="179" ht="11.25">
      <c r="N179" s="58"/>
    </row>
    <row r="180" ht="11.25">
      <c r="N180" s="58"/>
    </row>
    <row r="181" ht="11.25">
      <c r="N181" s="58"/>
    </row>
    <row r="182" ht="11.25">
      <c r="N182" s="58"/>
    </row>
    <row r="183" ht="11.25">
      <c r="N183" s="58"/>
    </row>
    <row r="184" ht="11.25">
      <c r="N184" s="58"/>
    </row>
    <row r="185" ht="11.25">
      <c r="N185" s="58"/>
    </row>
    <row r="186" ht="11.25">
      <c r="N186" s="58"/>
    </row>
    <row r="187" ht="11.25">
      <c r="N187" s="58"/>
    </row>
    <row r="188" ht="11.25">
      <c r="N188" s="58"/>
    </row>
    <row r="189" ht="11.25">
      <c r="N189" s="58"/>
    </row>
    <row r="190" ht="11.25">
      <c r="N190" s="58"/>
    </row>
    <row r="191" ht="11.25">
      <c r="N191" s="58"/>
    </row>
    <row r="192" ht="11.25">
      <c r="N192" s="58"/>
    </row>
    <row r="193" ht="11.25">
      <c r="N193" s="58"/>
    </row>
    <row r="194" ht="11.25">
      <c r="N194" s="58"/>
    </row>
    <row r="195" ht="11.25">
      <c r="N195" s="58"/>
    </row>
    <row r="196" ht="11.25">
      <c r="N196" s="58"/>
    </row>
    <row r="197" ht="11.25">
      <c r="N197" s="58"/>
    </row>
    <row r="198" ht="11.25">
      <c r="N198" s="58"/>
    </row>
    <row r="199" ht="11.25">
      <c r="N199" s="58"/>
    </row>
    <row r="200" ht="11.25">
      <c r="N200" s="58"/>
    </row>
    <row r="201" ht="11.25">
      <c r="N201" s="58"/>
    </row>
    <row r="202" ht="11.25">
      <c r="N202" s="58"/>
    </row>
    <row r="203" ht="11.25">
      <c r="N203" s="58"/>
    </row>
    <row r="204" ht="11.25">
      <c r="N204" s="58"/>
    </row>
    <row r="205" ht="11.25">
      <c r="N205" s="58"/>
    </row>
    <row r="206" ht="11.25">
      <c r="N206" s="58"/>
    </row>
    <row r="207" ht="11.25">
      <c r="N207" s="58"/>
    </row>
    <row r="208" ht="11.25">
      <c r="N208" s="58"/>
    </row>
    <row r="209" ht="11.25">
      <c r="N209" s="58"/>
    </row>
    <row r="210" ht="11.25">
      <c r="N210" s="58"/>
    </row>
    <row r="211" ht="11.25">
      <c r="N211" s="58"/>
    </row>
    <row r="212" ht="11.25">
      <c r="N212" s="58"/>
    </row>
    <row r="213" ht="11.25">
      <c r="N213" s="58"/>
    </row>
    <row r="214" ht="11.25">
      <c r="N214" s="58"/>
    </row>
    <row r="215" ht="11.25">
      <c r="N215" s="58"/>
    </row>
    <row r="216" ht="11.25">
      <c r="N216" s="58"/>
    </row>
    <row r="217" ht="11.25">
      <c r="N217" s="58"/>
    </row>
    <row r="218" ht="11.25">
      <c r="N218" s="58"/>
    </row>
    <row r="219" ht="11.25">
      <c r="N219" s="58"/>
    </row>
    <row r="220" ht="11.25">
      <c r="N220" s="58"/>
    </row>
    <row r="221" ht="11.25">
      <c r="N221" s="58"/>
    </row>
    <row r="222" ht="11.25">
      <c r="N222" s="58"/>
    </row>
    <row r="223" ht="11.25">
      <c r="N223" s="58"/>
    </row>
    <row r="224" ht="11.25">
      <c r="N224" s="58"/>
    </row>
    <row r="225" ht="11.25">
      <c r="N225" s="58"/>
    </row>
    <row r="226" ht="11.25">
      <c r="N226" s="58"/>
    </row>
    <row r="227" ht="11.25">
      <c r="N227" s="58"/>
    </row>
    <row r="228" ht="11.25">
      <c r="N228" s="58"/>
    </row>
    <row r="229" ht="11.25">
      <c r="N229" s="58"/>
    </row>
    <row r="230" ht="11.25">
      <c r="N230" s="58"/>
    </row>
    <row r="231" ht="11.25">
      <c r="N231" s="58"/>
    </row>
    <row r="232" ht="11.25">
      <c r="N232" s="58"/>
    </row>
    <row r="233" ht="11.25">
      <c r="N233" s="58"/>
    </row>
    <row r="234" ht="11.25">
      <c r="N234" s="58"/>
    </row>
    <row r="235" ht="11.25">
      <c r="N235" s="58"/>
    </row>
    <row r="236" ht="11.25">
      <c r="N236" s="58"/>
    </row>
    <row r="237" ht="11.25">
      <c r="N237" s="58"/>
    </row>
    <row r="238" ht="11.25">
      <c r="N238" s="58"/>
    </row>
    <row r="239" ht="11.25">
      <c r="N239" s="58"/>
    </row>
    <row r="240" ht="11.25">
      <c r="N240" s="58"/>
    </row>
    <row r="241" ht="11.25">
      <c r="N241" s="58"/>
    </row>
    <row r="242" ht="11.25">
      <c r="N242" s="58"/>
    </row>
    <row r="243" ht="11.25">
      <c r="N243" s="58"/>
    </row>
    <row r="244" ht="11.25">
      <c r="N244" s="58"/>
    </row>
    <row r="245" ht="11.25">
      <c r="N245" s="58"/>
    </row>
    <row r="246" ht="11.25">
      <c r="N246" s="58"/>
    </row>
    <row r="247" ht="11.25">
      <c r="N247" s="58"/>
    </row>
    <row r="248" ht="11.25">
      <c r="N248" s="58"/>
    </row>
    <row r="249" ht="11.25">
      <c r="N249" s="58"/>
    </row>
    <row r="250" ht="11.25">
      <c r="N250" s="58"/>
    </row>
    <row r="251" ht="11.25">
      <c r="N251" s="58"/>
    </row>
    <row r="252" ht="11.25">
      <c r="N252" s="58"/>
    </row>
    <row r="253" ht="11.25">
      <c r="N253" s="58"/>
    </row>
    <row r="254" ht="11.25">
      <c r="N254" s="58"/>
    </row>
    <row r="255" ht="11.25">
      <c r="N255" s="58"/>
    </row>
    <row r="256" ht="11.25">
      <c r="N256" s="58"/>
    </row>
    <row r="257" ht="11.25">
      <c r="N257" s="58"/>
    </row>
    <row r="258" ht="11.25">
      <c r="N258" s="58"/>
    </row>
    <row r="259" ht="11.25">
      <c r="N259" s="58"/>
    </row>
    <row r="260" ht="11.25">
      <c r="N260" s="58"/>
    </row>
    <row r="261" ht="11.25">
      <c r="N261" s="58"/>
    </row>
    <row r="262" ht="11.25">
      <c r="N262" s="58"/>
    </row>
    <row r="263" ht="11.25">
      <c r="N263" s="58"/>
    </row>
    <row r="264" ht="11.25">
      <c r="N264" s="58"/>
    </row>
    <row r="265" ht="11.25">
      <c r="N265" s="58"/>
    </row>
    <row r="266" ht="11.25">
      <c r="N266" s="58"/>
    </row>
    <row r="267" ht="11.25">
      <c r="N267" s="58"/>
    </row>
    <row r="268" ht="11.25">
      <c r="N268" s="58"/>
    </row>
    <row r="269" ht="11.25">
      <c r="N269" s="58"/>
    </row>
    <row r="270" ht="11.25">
      <c r="N270" s="58"/>
    </row>
    <row r="271" ht="11.25">
      <c r="N271" s="58"/>
    </row>
    <row r="272" ht="11.25">
      <c r="N272" s="58"/>
    </row>
    <row r="273" ht="11.25">
      <c r="N273" s="58"/>
    </row>
    <row r="274" ht="11.25">
      <c r="N274" s="58"/>
    </row>
    <row r="275" ht="11.25">
      <c r="N275" s="58"/>
    </row>
    <row r="276" ht="11.25">
      <c r="N276" s="58"/>
    </row>
    <row r="277" ht="11.25">
      <c r="N277" s="58"/>
    </row>
    <row r="278" ht="11.25">
      <c r="N278" s="58"/>
    </row>
    <row r="279" ht="11.25">
      <c r="N279" s="58"/>
    </row>
    <row r="280" ht="11.25">
      <c r="N280" s="58"/>
    </row>
    <row r="281" ht="11.25">
      <c r="N281" s="58"/>
    </row>
    <row r="282" ht="11.25">
      <c r="N282" s="58"/>
    </row>
    <row r="283" ht="11.25">
      <c r="N283" s="58"/>
    </row>
    <row r="284" ht="11.25">
      <c r="N284" s="58"/>
    </row>
    <row r="285" ht="11.25">
      <c r="N285" s="58"/>
    </row>
    <row r="286" ht="11.25">
      <c r="N286" s="58"/>
    </row>
    <row r="287" ht="11.25">
      <c r="N287" s="58"/>
    </row>
    <row r="288" ht="11.25">
      <c r="N288" s="58"/>
    </row>
    <row r="289" ht="11.25">
      <c r="N289" s="58"/>
    </row>
    <row r="290" ht="11.25">
      <c r="N290" s="58"/>
    </row>
    <row r="291" ht="11.25">
      <c r="N291" s="58"/>
    </row>
    <row r="292" ht="11.25">
      <c r="N292" s="58"/>
    </row>
    <row r="293" ht="11.25">
      <c r="N293" s="58"/>
    </row>
    <row r="294" ht="11.25">
      <c r="N294" s="58"/>
    </row>
    <row r="295" ht="11.25">
      <c r="N295" s="58"/>
    </row>
    <row r="296" ht="11.25">
      <c r="N296" s="58"/>
    </row>
    <row r="297" ht="11.25">
      <c r="N297" s="58"/>
    </row>
    <row r="298" ht="11.25">
      <c r="N298" s="58"/>
    </row>
    <row r="299" ht="11.25">
      <c r="N299" s="58"/>
    </row>
    <row r="300" ht="11.25">
      <c r="N300" s="58"/>
    </row>
    <row r="301" ht="11.25">
      <c r="N301" s="58"/>
    </row>
    <row r="302" ht="11.25">
      <c r="N302" s="58"/>
    </row>
    <row r="303" ht="11.25">
      <c r="N303" s="58"/>
    </row>
    <row r="304" ht="11.25">
      <c r="N304" s="58"/>
    </row>
    <row r="305" ht="11.25">
      <c r="N305" s="58"/>
    </row>
    <row r="306" ht="11.25">
      <c r="N306" s="58"/>
    </row>
    <row r="307" ht="11.25">
      <c r="N307" s="58"/>
    </row>
    <row r="308" ht="11.25">
      <c r="N308" s="58"/>
    </row>
    <row r="309" ht="11.25">
      <c r="N309" s="58"/>
    </row>
    <row r="310" ht="11.25">
      <c r="N310" s="58"/>
    </row>
    <row r="311" ht="11.25">
      <c r="N311" s="58"/>
    </row>
    <row r="312" ht="11.25">
      <c r="N312" s="58"/>
    </row>
    <row r="313" ht="11.25">
      <c r="N313" s="58"/>
    </row>
    <row r="314" ht="11.25">
      <c r="N314" s="58"/>
    </row>
    <row r="315" ht="11.25">
      <c r="N315" s="58"/>
    </row>
    <row r="316" ht="11.25">
      <c r="N316" s="58"/>
    </row>
    <row r="317" ht="11.25">
      <c r="N317" s="58"/>
    </row>
    <row r="318" ht="11.25">
      <c r="N318" s="58"/>
    </row>
    <row r="319" ht="11.25">
      <c r="N319" s="58"/>
    </row>
    <row r="320" ht="11.25">
      <c r="N320" s="58"/>
    </row>
    <row r="321" ht="11.25">
      <c r="N321" s="58"/>
    </row>
    <row r="322" ht="11.25">
      <c r="N322" s="58"/>
    </row>
    <row r="323" ht="11.25">
      <c r="N323" s="58"/>
    </row>
    <row r="324" ht="11.25">
      <c r="N324" s="58"/>
    </row>
    <row r="325" ht="11.25">
      <c r="N325" s="58"/>
    </row>
    <row r="326" ht="11.25">
      <c r="N326" s="58"/>
    </row>
    <row r="327" ht="11.25">
      <c r="N327" s="58"/>
    </row>
    <row r="328" ht="11.25">
      <c r="N328" s="58"/>
    </row>
    <row r="329" ht="11.25">
      <c r="N329" s="58"/>
    </row>
    <row r="330" ht="11.25">
      <c r="N330" s="58"/>
    </row>
    <row r="331" ht="11.25">
      <c r="N331" s="58"/>
    </row>
    <row r="332" ht="11.25">
      <c r="N332" s="58"/>
    </row>
    <row r="333" ht="11.25">
      <c r="N333" s="58"/>
    </row>
    <row r="334" ht="11.25">
      <c r="N334" s="58"/>
    </row>
    <row r="335" ht="11.25">
      <c r="N335" s="58"/>
    </row>
    <row r="336" ht="11.25">
      <c r="N336" s="58"/>
    </row>
    <row r="337" ht="11.25">
      <c r="N337" s="58"/>
    </row>
    <row r="338" ht="11.25">
      <c r="N338" s="58"/>
    </row>
    <row r="339" ht="11.25">
      <c r="N339" s="58"/>
    </row>
    <row r="340" ht="11.25">
      <c r="N340" s="58"/>
    </row>
    <row r="341" ht="11.25">
      <c r="N341" s="58"/>
    </row>
    <row r="342" ht="11.25">
      <c r="N342" s="58"/>
    </row>
    <row r="343" ht="11.25">
      <c r="N343" s="58"/>
    </row>
    <row r="344" ht="11.25">
      <c r="N344" s="58"/>
    </row>
    <row r="345" ht="11.25">
      <c r="N345" s="58"/>
    </row>
    <row r="346" ht="11.25">
      <c r="N346" s="58"/>
    </row>
    <row r="347" ht="11.25">
      <c r="N347" s="58"/>
    </row>
    <row r="348" ht="11.25">
      <c r="N348" s="58"/>
    </row>
    <row r="349" ht="11.25">
      <c r="N349" s="58"/>
    </row>
    <row r="350" ht="11.25">
      <c r="N350" s="58"/>
    </row>
    <row r="351" ht="11.25">
      <c r="N351" s="58"/>
    </row>
    <row r="352" ht="11.25">
      <c r="N352" s="58"/>
    </row>
    <row r="353" ht="11.25">
      <c r="N353" s="58"/>
    </row>
    <row r="354" ht="11.25">
      <c r="N354" s="58"/>
    </row>
    <row r="355" ht="11.25">
      <c r="N355" s="58"/>
    </row>
    <row r="356" ht="11.25">
      <c r="N356" s="58"/>
    </row>
    <row r="357" ht="11.25">
      <c r="N357" s="58"/>
    </row>
    <row r="358" ht="11.25">
      <c r="N358" s="58"/>
    </row>
    <row r="359" ht="11.25">
      <c r="N359" s="58"/>
    </row>
    <row r="360" ht="11.25">
      <c r="N360" s="58"/>
    </row>
    <row r="361" ht="11.25">
      <c r="N361" s="58"/>
    </row>
    <row r="362" ht="11.25">
      <c r="N362" s="58"/>
    </row>
    <row r="363" ht="11.25">
      <c r="N363" s="58"/>
    </row>
    <row r="364" ht="11.25">
      <c r="N364" s="58"/>
    </row>
    <row r="365" ht="11.25">
      <c r="N365" s="58"/>
    </row>
    <row r="366" ht="11.25">
      <c r="N366" s="58"/>
    </row>
    <row r="367" ht="11.25">
      <c r="N367" s="58"/>
    </row>
    <row r="368" ht="11.25">
      <c r="N368" s="58"/>
    </row>
    <row r="369" ht="11.25">
      <c r="N369" s="58"/>
    </row>
    <row r="370" ht="11.25">
      <c r="N370" s="58"/>
    </row>
    <row r="371" ht="11.25">
      <c r="N371" s="58"/>
    </row>
    <row r="372" ht="11.25">
      <c r="N372" s="58"/>
    </row>
    <row r="373" ht="11.25">
      <c r="N373" s="58"/>
    </row>
    <row r="374" ht="11.25">
      <c r="N374" s="58"/>
    </row>
    <row r="375" ht="11.25">
      <c r="N375" s="58"/>
    </row>
    <row r="376" ht="11.25">
      <c r="N376" s="58"/>
    </row>
    <row r="377" ht="11.25">
      <c r="N377" s="58"/>
    </row>
    <row r="378" ht="11.25">
      <c r="N378" s="58"/>
    </row>
    <row r="379" ht="11.25">
      <c r="N379" s="58"/>
    </row>
    <row r="380" ht="11.25">
      <c r="N380" s="58"/>
    </row>
    <row r="381" ht="11.25">
      <c r="N381" s="58"/>
    </row>
    <row r="382" ht="11.25">
      <c r="N382" s="58"/>
    </row>
    <row r="383" ht="11.25">
      <c r="N383" s="58"/>
    </row>
    <row r="384" ht="11.25">
      <c r="N384" s="58"/>
    </row>
    <row r="385" ht="11.25">
      <c r="N385" s="58"/>
    </row>
    <row r="386" ht="11.25">
      <c r="N386" s="58"/>
    </row>
    <row r="387" ht="11.25">
      <c r="N387" s="58"/>
    </row>
    <row r="388" ht="11.25">
      <c r="N388" s="58"/>
    </row>
    <row r="389" ht="11.25">
      <c r="N389" s="58"/>
    </row>
    <row r="390" ht="11.25">
      <c r="N390" s="58"/>
    </row>
    <row r="391" ht="11.25">
      <c r="N391" s="58"/>
    </row>
    <row r="392" ht="11.25">
      <c r="N392" s="58"/>
    </row>
    <row r="393" ht="11.25">
      <c r="N393" s="58"/>
    </row>
    <row r="394" ht="11.25">
      <c r="N394" s="58"/>
    </row>
    <row r="395" ht="11.25">
      <c r="N395" s="58"/>
    </row>
    <row r="396" ht="11.25">
      <c r="N396" s="58"/>
    </row>
    <row r="397" ht="11.25">
      <c r="N397" s="58"/>
    </row>
    <row r="398" ht="11.25">
      <c r="N398" s="58"/>
    </row>
    <row r="399" ht="11.25">
      <c r="N399" s="58"/>
    </row>
    <row r="400" ht="11.25">
      <c r="N400" s="58"/>
    </row>
    <row r="401" ht="11.25">
      <c r="N401" s="58"/>
    </row>
    <row r="402" ht="11.25">
      <c r="N402" s="58"/>
    </row>
    <row r="403" ht="11.25">
      <c r="N403" s="58"/>
    </row>
    <row r="404" ht="11.25">
      <c r="N404" s="58"/>
    </row>
    <row r="405" ht="11.25">
      <c r="N405" s="58"/>
    </row>
    <row r="406" ht="11.25">
      <c r="N406" s="58"/>
    </row>
    <row r="407" ht="11.25">
      <c r="N407" s="58"/>
    </row>
    <row r="408" ht="11.25">
      <c r="N408" s="58"/>
    </row>
    <row r="409" ht="11.25">
      <c r="N409" s="58"/>
    </row>
    <row r="410" ht="11.25">
      <c r="N410" s="58"/>
    </row>
    <row r="411" ht="11.25">
      <c r="N411" s="58"/>
    </row>
    <row r="412" ht="11.25">
      <c r="N412" s="58"/>
    </row>
    <row r="413" ht="11.25">
      <c r="N413" s="58"/>
    </row>
    <row r="414" ht="11.25">
      <c r="N414" s="58"/>
    </row>
    <row r="415" ht="11.25">
      <c r="N415" s="58"/>
    </row>
    <row r="416" ht="11.25">
      <c r="N416" s="58"/>
    </row>
    <row r="417" ht="11.25">
      <c r="N417" s="58"/>
    </row>
    <row r="418" ht="11.25">
      <c r="N418" s="58"/>
    </row>
    <row r="419" ht="11.25">
      <c r="N419" s="58"/>
    </row>
    <row r="420" ht="11.25">
      <c r="N420" s="58"/>
    </row>
    <row r="421" ht="11.25">
      <c r="N421" s="58"/>
    </row>
    <row r="422" ht="11.25">
      <c r="N422" s="58"/>
    </row>
    <row r="423" ht="11.25">
      <c r="N423" s="58"/>
    </row>
    <row r="424" ht="11.25">
      <c r="N424" s="58"/>
    </row>
    <row r="425" ht="11.25">
      <c r="N425" s="58"/>
    </row>
    <row r="426" ht="11.25">
      <c r="N426" s="58"/>
    </row>
    <row r="427" ht="11.25">
      <c r="N427" s="58"/>
    </row>
    <row r="428" ht="11.25">
      <c r="N428" s="58"/>
    </row>
    <row r="429" ht="11.25">
      <c r="N429" s="58"/>
    </row>
    <row r="430" ht="11.25">
      <c r="N430" s="58"/>
    </row>
    <row r="431" ht="11.25">
      <c r="N431" s="58"/>
    </row>
    <row r="432" ht="11.25">
      <c r="N432" s="58"/>
    </row>
    <row r="433" ht="11.25">
      <c r="N433" s="58"/>
    </row>
    <row r="434" ht="11.25">
      <c r="N434" s="58"/>
    </row>
    <row r="435" ht="11.25">
      <c r="N435" s="58"/>
    </row>
    <row r="436" ht="11.25">
      <c r="N436" s="58"/>
    </row>
    <row r="437" ht="11.25">
      <c r="N437" s="58"/>
    </row>
    <row r="438" ht="11.25">
      <c r="N438" s="58"/>
    </row>
    <row r="439" ht="11.25">
      <c r="N439" s="58"/>
    </row>
    <row r="440" ht="11.25">
      <c r="N440" s="58"/>
    </row>
    <row r="441" ht="11.25">
      <c r="N441" s="58"/>
    </row>
    <row r="442" ht="11.25">
      <c r="N442" s="58"/>
    </row>
    <row r="443" ht="11.25">
      <c r="N443" s="58"/>
    </row>
    <row r="444" ht="11.25">
      <c r="N444" s="58"/>
    </row>
    <row r="445" ht="11.25">
      <c r="N445" s="58"/>
    </row>
    <row r="446" ht="11.25">
      <c r="N446" s="58"/>
    </row>
    <row r="447" ht="11.25">
      <c r="N447" s="58"/>
    </row>
    <row r="448" ht="11.25">
      <c r="N448" s="58"/>
    </row>
    <row r="449" ht="11.25">
      <c r="N449" s="58"/>
    </row>
    <row r="450" ht="11.25">
      <c r="N450" s="58"/>
    </row>
    <row r="451" ht="11.25">
      <c r="N451" s="58"/>
    </row>
    <row r="452" ht="11.25">
      <c r="N452" s="58"/>
    </row>
    <row r="453" ht="11.25">
      <c r="N453" s="58"/>
    </row>
    <row r="454" ht="11.25">
      <c r="N454" s="58"/>
    </row>
    <row r="455" ht="11.25">
      <c r="N455" s="58"/>
    </row>
    <row r="456" ht="11.25">
      <c r="N456" s="58"/>
    </row>
    <row r="457" ht="11.25">
      <c r="N457" s="58"/>
    </row>
    <row r="458" ht="11.25">
      <c r="N458" s="58"/>
    </row>
    <row r="459" ht="11.25">
      <c r="N459" s="58"/>
    </row>
    <row r="460" ht="11.25">
      <c r="N460" s="58"/>
    </row>
    <row r="461" ht="11.25">
      <c r="N461" s="58"/>
    </row>
    <row r="462" ht="11.25">
      <c r="N462" s="58"/>
    </row>
    <row r="463" ht="11.25">
      <c r="N463" s="58"/>
    </row>
    <row r="464" ht="11.25">
      <c r="N464" s="58"/>
    </row>
    <row r="465" ht="11.25">
      <c r="N465" s="58"/>
    </row>
    <row r="466" ht="11.25">
      <c r="N466" s="58"/>
    </row>
    <row r="467" ht="11.25">
      <c r="N467" s="58"/>
    </row>
    <row r="468" ht="11.25">
      <c r="N468" s="58"/>
    </row>
    <row r="469" ht="11.25">
      <c r="N469" s="58"/>
    </row>
    <row r="470" ht="11.25">
      <c r="N470" s="58"/>
    </row>
    <row r="471" ht="11.25">
      <c r="N471" s="58"/>
    </row>
    <row r="472" ht="11.25">
      <c r="N472" s="58"/>
    </row>
    <row r="473" ht="11.25">
      <c r="N473" s="58"/>
    </row>
    <row r="474" ht="11.25">
      <c r="N474" s="58"/>
    </row>
    <row r="475" ht="11.25">
      <c r="N475" s="58"/>
    </row>
    <row r="476" ht="11.25">
      <c r="N476" s="58"/>
    </row>
  </sheetData>
  <sheetProtection/>
  <printOptions/>
  <pageMargins left="0.75" right="0.75" top="1" bottom="1" header="0.5" footer="0.5"/>
  <pageSetup horizontalDpi="4800" verticalDpi="48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7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9.16015625" style="54" customWidth="1"/>
    <col min="2" max="2" width="6" style="55" customWidth="1"/>
    <col min="3" max="3" width="6" style="54" customWidth="1"/>
    <col min="4" max="4" width="6" style="55" customWidth="1"/>
    <col min="5" max="6" width="5.5" style="55" hidden="1" customWidth="1"/>
    <col min="7" max="7" width="6" style="56" customWidth="1"/>
    <col min="8" max="11" width="5.5" style="56" hidden="1" customWidth="1"/>
    <col min="12" max="12" width="6" style="54" customWidth="1"/>
    <col min="13" max="13" width="6" style="57" customWidth="1"/>
    <col min="14" max="16" width="6" style="54" customWidth="1"/>
    <col min="17" max="17" width="6" style="59" customWidth="1"/>
    <col min="18" max="21" width="5.5" style="54" hidden="1" customWidth="1"/>
    <col min="22" max="22" width="6" style="54" customWidth="1"/>
    <col min="23" max="24" width="6" style="57" customWidth="1"/>
    <col min="25" max="29" width="6" style="54" customWidth="1"/>
    <col min="30" max="16384" width="9.33203125" style="54" customWidth="1"/>
  </cols>
  <sheetData>
    <row r="1" spans="1:24" ht="11.25">
      <c r="A1" s="79" t="s">
        <v>0</v>
      </c>
      <c r="B1" s="80" t="s">
        <v>30</v>
      </c>
      <c r="C1" s="50" t="s">
        <v>4</v>
      </c>
      <c r="D1" s="54" t="s">
        <v>1</v>
      </c>
      <c r="E1" s="57" t="s">
        <v>4</v>
      </c>
      <c r="F1" s="57" t="s">
        <v>44</v>
      </c>
      <c r="G1" s="83" t="s">
        <v>62</v>
      </c>
      <c r="H1" s="56" t="s">
        <v>42</v>
      </c>
      <c r="I1" s="56" t="s">
        <v>43</v>
      </c>
      <c r="J1" s="56" t="s">
        <v>45</v>
      </c>
      <c r="L1" s="84"/>
      <c r="M1" s="84"/>
      <c r="N1" s="59"/>
      <c r="R1" s="2"/>
      <c r="S1" s="2"/>
      <c r="T1" s="2"/>
      <c r="U1" s="2"/>
      <c r="W1" s="50" t="s">
        <v>25</v>
      </c>
      <c r="X1" s="50" t="s">
        <v>55</v>
      </c>
    </row>
    <row r="2" spans="1:24" ht="11.25">
      <c r="A2" s="14" t="s">
        <v>68</v>
      </c>
      <c r="B2" s="22" t="s">
        <v>41</v>
      </c>
      <c r="C2" s="12">
        <v>150</v>
      </c>
      <c r="D2" s="58">
        <f aca="true" t="shared" si="0" ref="D2:D9">IF((C2+((162-C2)*0))/162*100&gt;100,100,(C2+((162-C2)*0))/162*100)</f>
        <v>92.5925925925926</v>
      </c>
      <c r="E2" s="58">
        <f aca="true" t="shared" si="1" ref="E2:E10">162*(D2/100)</f>
        <v>150</v>
      </c>
      <c r="F2" s="62">
        <f aca="true" t="shared" si="2" ref="F2:F10">E2/162</f>
        <v>0.9259259259259259</v>
      </c>
      <c r="G2" s="28" t="s">
        <v>8</v>
      </c>
      <c r="H2" s="63">
        <f aca="true" t="shared" si="3" ref="H2:H10">IF($G2="R",$F2*0.98,IF($G2="L",$F2*1.08,IF($G2="B",$F2*1)))</f>
        <v>1</v>
      </c>
      <c r="I2" s="63">
        <f aca="true" t="shared" si="4" ref="I2:I10">IF($G2="R",$F2*1.04,IF($G2="L",$F2*0.96,$F2*1))</f>
        <v>0.8888888888888888</v>
      </c>
      <c r="J2" s="63">
        <f aca="true" t="shared" si="5" ref="J2:J10">MAX(H2:I2)</f>
        <v>1</v>
      </c>
      <c r="K2" s="63"/>
      <c r="L2" s="62">
        <f aca="true" t="shared" si="6" ref="L2:L10">IF(J2&gt;1,1/J2*H2,H2)</f>
        <v>1</v>
      </c>
      <c r="M2" s="62">
        <f aca="true" t="shared" si="7" ref="M2:M9">IF(J2&gt;1,1/J2*I2,I2)</f>
        <v>0.8888888888888888</v>
      </c>
      <c r="N2" s="59"/>
      <c r="R2" s="2"/>
      <c r="S2" s="2"/>
      <c r="T2" s="2"/>
      <c r="U2" s="2"/>
      <c r="V2" s="14" t="s">
        <v>80</v>
      </c>
      <c r="W2" s="12">
        <v>34</v>
      </c>
      <c r="X2" s="42">
        <f>IF(100-((W2/32)*100)&lt;0,0,100-((W2/32)*100))</f>
        <v>0</v>
      </c>
    </row>
    <row r="3" spans="1:24" ht="11.25">
      <c r="A3" s="14" t="s">
        <v>69</v>
      </c>
      <c r="B3" s="22" t="s">
        <v>37</v>
      </c>
      <c r="C3" s="12">
        <v>150</v>
      </c>
      <c r="D3" s="58">
        <f t="shared" si="0"/>
        <v>92.5925925925926</v>
      </c>
      <c r="E3" s="58">
        <f t="shared" si="1"/>
        <v>150</v>
      </c>
      <c r="F3" s="62">
        <f t="shared" si="2"/>
        <v>0.9259259259259259</v>
      </c>
      <c r="G3" s="28" t="s">
        <v>7</v>
      </c>
      <c r="H3" s="63">
        <f t="shared" si="3"/>
        <v>0.9074074074074074</v>
      </c>
      <c r="I3" s="63">
        <f t="shared" si="4"/>
        <v>0.962962962962963</v>
      </c>
      <c r="J3" s="63">
        <f t="shared" si="5"/>
        <v>0.962962962962963</v>
      </c>
      <c r="K3" s="63"/>
      <c r="L3" s="62">
        <f t="shared" si="6"/>
        <v>0.9074074074074074</v>
      </c>
      <c r="M3" s="62">
        <f t="shared" si="7"/>
        <v>0.962962962962963</v>
      </c>
      <c r="N3" s="59"/>
      <c r="R3" s="2"/>
      <c r="S3" s="2"/>
      <c r="T3" s="2"/>
      <c r="U3" s="2"/>
      <c r="V3" s="14" t="s">
        <v>81</v>
      </c>
      <c r="W3" s="12">
        <v>29</v>
      </c>
      <c r="X3" s="42">
        <f>IF(100-((W3/32)*100)&lt;0,0,100-((W3/32)*100))</f>
        <v>9.375</v>
      </c>
    </row>
    <row r="4" spans="1:24" ht="11.25">
      <c r="A4" s="14" t="s">
        <v>70</v>
      </c>
      <c r="B4" s="22" t="s">
        <v>39</v>
      </c>
      <c r="C4" s="12">
        <v>155</v>
      </c>
      <c r="D4" s="58">
        <f t="shared" si="0"/>
        <v>95.67901234567901</v>
      </c>
      <c r="E4" s="58">
        <f t="shared" si="1"/>
        <v>155</v>
      </c>
      <c r="F4" s="62">
        <f t="shared" si="2"/>
        <v>0.9567901234567902</v>
      </c>
      <c r="G4" s="28" t="s">
        <v>8</v>
      </c>
      <c r="H4" s="63">
        <f t="shared" si="3"/>
        <v>1.0333333333333334</v>
      </c>
      <c r="I4" s="63">
        <f t="shared" si="4"/>
        <v>0.9185185185185185</v>
      </c>
      <c r="J4" s="63">
        <f t="shared" si="5"/>
        <v>1.0333333333333334</v>
      </c>
      <c r="K4" s="63"/>
      <c r="L4" s="62">
        <f t="shared" si="6"/>
        <v>1</v>
      </c>
      <c r="M4" s="62">
        <f t="shared" si="7"/>
        <v>0.8888888888888888</v>
      </c>
      <c r="N4" s="59"/>
      <c r="R4" s="2"/>
      <c r="S4" s="2"/>
      <c r="T4" s="2"/>
      <c r="U4" s="2"/>
      <c r="V4" s="14" t="s">
        <v>82</v>
      </c>
      <c r="W4" s="12">
        <v>31</v>
      </c>
      <c r="X4" s="42">
        <f>IF(100-((W4/32)*100)&lt;0,0,100-((W4/32)*100))</f>
        <v>3.125</v>
      </c>
    </row>
    <row r="5" spans="1:24" ht="11.25">
      <c r="A5" s="14" t="s">
        <v>71</v>
      </c>
      <c r="B5" s="22" t="s">
        <v>38</v>
      </c>
      <c r="C5" s="12">
        <v>150</v>
      </c>
      <c r="D5" s="58">
        <f t="shared" si="0"/>
        <v>92.5925925925926</v>
      </c>
      <c r="E5" s="58">
        <f t="shared" si="1"/>
        <v>150</v>
      </c>
      <c r="F5" s="62">
        <f t="shared" si="2"/>
        <v>0.9259259259259259</v>
      </c>
      <c r="G5" s="28" t="s">
        <v>7</v>
      </c>
      <c r="H5" s="63">
        <f t="shared" si="3"/>
        <v>0.9074074074074074</v>
      </c>
      <c r="I5" s="63">
        <f t="shared" si="4"/>
        <v>0.962962962962963</v>
      </c>
      <c r="J5" s="63">
        <f t="shared" si="5"/>
        <v>0.962962962962963</v>
      </c>
      <c r="K5" s="63"/>
      <c r="L5" s="62">
        <f t="shared" si="6"/>
        <v>0.9074074074074074</v>
      </c>
      <c r="M5" s="62">
        <f t="shared" si="7"/>
        <v>0.962962962962963</v>
      </c>
      <c r="N5" s="59"/>
      <c r="R5" s="2"/>
      <c r="S5" s="2"/>
      <c r="T5" s="2"/>
      <c r="U5" s="2"/>
      <c r="V5" s="14" t="s">
        <v>83</v>
      </c>
      <c r="W5" s="12">
        <v>20</v>
      </c>
      <c r="X5" s="42">
        <f>IF(100-((W5/32)*100)&lt;0,0,100-((W5/32)*100))</f>
        <v>37.5</v>
      </c>
    </row>
    <row r="6" spans="1:24" ht="11.25">
      <c r="A6" s="14" t="s">
        <v>67</v>
      </c>
      <c r="B6" s="22" t="s">
        <v>36</v>
      </c>
      <c r="C6" s="12">
        <v>120</v>
      </c>
      <c r="D6" s="58">
        <f t="shared" si="0"/>
        <v>74.07407407407408</v>
      </c>
      <c r="E6" s="58">
        <f t="shared" si="1"/>
        <v>120.00000000000001</v>
      </c>
      <c r="F6" s="62">
        <f t="shared" si="2"/>
        <v>0.7407407407407408</v>
      </c>
      <c r="G6" s="28" t="s">
        <v>8</v>
      </c>
      <c r="H6" s="63">
        <f t="shared" si="3"/>
        <v>0.8000000000000002</v>
      </c>
      <c r="I6" s="63">
        <f t="shared" si="4"/>
        <v>0.7111111111111111</v>
      </c>
      <c r="J6" s="63">
        <f t="shared" si="5"/>
        <v>0.8000000000000002</v>
      </c>
      <c r="K6" s="63"/>
      <c r="L6" s="62">
        <f t="shared" si="6"/>
        <v>0.8000000000000002</v>
      </c>
      <c r="M6" s="62">
        <f t="shared" si="7"/>
        <v>0.7111111111111111</v>
      </c>
      <c r="N6" s="59"/>
      <c r="R6" s="2"/>
      <c r="S6" s="2"/>
      <c r="T6" s="2"/>
      <c r="U6" s="2"/>
      <c r="V6" s="14" t="s">
        <v>84</v>
      </c>
      <c r="W6" s="12">
        <v>20</v>
      </c>
      <c r="X6" s="42">
        <f>IF(100-((W6/32)*100)&lt;0,0,100-((W6/32)*100))</f>
        <v>37.5</v>
      </c>
    </row>
    <row r="7" spans="1:24" ht="11.25">
      <c r="A7" s="14" t="s">
        <v>73</v>
      </c>
      <c r="B7" s="22" t="s">
        <v>40</v>
      </c>
      <c r="C7" s="12">
        <v>155</v>
      </c>
      <c r="D7" s="58">
        <f t="shared" si="0"/>
        <v>95.67901234567901</v>
      </c>
      <c r="E7" s="58">
        <f t="shared" si="1"/>
        <v>155</v>
      </c>
      <c r="F7" s="62">
        <f t="shared" si="2"/>
        <v>0.9567901234567902</v>
      </c>
      <c r="G7" s="28" t="s">
        <v>7</v>
      </c>
      <c r="H7" s="63">
        <f t="shared" si="3"/>
        <v>0.9376543209876543</v>
      </c>
      <c r="I7" s="63">
        <f t="shared" si="4"/>
        <v>0.9950617283950618</v>
      </c>
      <c r="J7" s="63">
        <f t="shared" si="5"/>
        <v>0.9950617283950618</v>
      </c>
      <c r="K7" s="63"/>
      <c r="L7" s="62">
        <f t="shared" si="6"/>
        <v>0.9376543209876543</v>
      </c>
      <c r="M7" s="62">
        <f t="shared" si="7"/>
        <v>0.9950617283950618</v>
      </c>
      <c r="N7" s="59"/>
      <c r="R7" s="2"/>
      <c r="S7" s="2"/>
      <c r="T7" s="2"/>
      <c r="U7" s="2"/>
      <c r="V7" s="60"/>
      <c r="W7" s="61"/>
      <c r="X7" s="64"/>
    </row>
    <row r="8" spans="1:24" ht="11.25">
      <c r="A8" s="14" t="s">
        <v>66</v>
      </c>
      <c r="B8" s="22" t="s">
        <v>35</v>
      </c>
      <c r="C8" s="12">
        <v>100</v>
      </c>
      <c r="D8" s="58">
        <f t="shared" si="0"/>
        <v>61.72839506172839</v>
      </c>
      <c r="E8" s="58">
        <f t="shared" si="1"/>
        <v>100</v>
      </c>
      <c r="F8" s="62">
        <f t="shared" si="2"/>
        <v>0.6172839506172839</v>
      </c>
      <c r="G8" s="28" t="s">
        <v>8</v>
      </c>
      <c r="H8" s="63">
        <f t="shared" si="3"/>
        <v>0.6666666666666666</v>
      </c>
      <c r="I8" s="63">
        <f t="shared" si="4"/>
        <v>0.5925925925925926</v>
      </c>
      <c r="J8" s="63">
        <f t="shared" si="5"/>
        <v>0.6666666666666666</v>
      </c>
      <c r="K8" s="63"/>
      <c r="L8" s="62">
        <f t="shared" si="6"/>
        <v>0.6666666666666666</v>
      </c>
      <c r="M8" s="62">
        <f t="shared" si="7"/>
        <v>0.5925925925925926</v>
      </c>
      <c r="N8" s="59"/>
      <c r="R8" s="2"/>
      <c r="S8" s="2"/>
      <c r="T8" s="2"/>
      <c r="U8" s="2"/>
      <c r="V8" s="60"/>
      <c r="W8" s="61"/>
      <c r="X8" s="64"/>
    </row>
    <row r="9" spans="1:21" ht="11.25">
      <c r="A9" s="14" t="s">
        <v>72</v>
      </c>
      <c r="B9" s="22" t="s">
        <v>34</v>
      </c>
      <c r="C9" s="12">
        <v>110</v>
      </c>
      <c r="D9" s="58">
        <f t="shared" si="0"/>
        <v>67.90123456790124</v>
      </c>
      <c r="E9" s="58">
        <f t="shared" si="1"/>
        <v>110</v>
      </c>
      <c r="F9" s="62">
        <f t="shared" si="2"/>
        <v>0.6790123456790124</v>
      </c>
      <c r="G9" s="28" t="s">
        <v>7</v>
      </c>
      <c r="H9" s="63">
        <f t="shared" si="3"/>
        <v>0.6654320987654321</v>
      </c>
      <c r="I9" s="63">
        <f t="shared" si="4"/>
        <v>0.7061728395061729</v>
      </c>
      <c r="J9" s="63">
        <f t="shared" si="5"/>
        <v>0.7061728395061729</v>
      </c>
      <c r="K9" s="63"/>
      <c r="L9" s="62">
        <f t="shared" si="6"/>
        <v>0.6654320987654321</v>
      </c>
      <c r="M9" s="62">
        <f t="shared" si="7"/>
        <v>0.7061728395061729</v>
      </c>
      <c r="N9" s="59"/>
      <c r="R9" s="2"/>
      <c r="S9" s="2"/>
      <c r="T9" s="2"/>
      <c r="U9" s="2"/>
    </row>
    <row r="10" spans="1:21" ht="11.25">
      <c r="A10" s="14" t="s">
        <v>50</v>
      </c>
      <c r="B10" s="22" t="s">
        <v>52</v>
      </c>
      <c r="C10" s="12">
        <v>0</v>
      </c>
      <c r="D10" s="58">
        <f>IF((C10+((162-C10)*0))/162*100&gt;100,100,(C10+((162-C10)*0))/162*100)*0.975</f>
        <v>0</v>
      </c>
      <c r="E10" s="58">
        <f t="shared" si="1"/>
        <v>0</v>
      </c>
      <c r="F10" s="62">
        <f t="shared" si="2"/>
        <v>0</v>
      </c>
      <c r="G10" s="28" t="s">
        <v>7</v>
      </c>
      <c r="H10" s="63">
        <f t="shared" si="3"/>
        <v>0</v>
      </c>
      <c r="I10" s="63">
        <f t="shared" si="4"/>
        <v>0</v>
      </c>
      <c r="J10" s="63">
        <f t="shared" si="5"/>
        <v>0</v>
      </c>
      <c r="K10" s="63"/>
      <c r="L10" s="62">
        <f t="shared" si="6"/>
        <v>0</v>
      </c>
      <c r="M10" s="62">
        <f>IF(J10&gt;1,1/J10*I10,J10)</f>
        <v>0</v>
      </c>
      <c r="N10" s="59"/>
      <c r="R10" s="2"/>
      <c r="S10" s="2"/>
      <c r="T10" s="2"/>
      <c r="U10" s="2"/>
    </row>
    <row r="11" spans="1:25" ht="11.25">
      <c r="A11" s="60"/>
      <c r="B11" s="65"/>
      <c r="C11" s="66"/>
      <c r="D11" s="65"/>
      <c r="E11" s="65"/>
      <c r="F11" s="65"/>
      <c r="G11" s="67"/>
      <c r="H11" s="67"/>
      <c r="I11" s="67"/>
      <c r="J11" s="67"/>
      <c r="K11" s="67"/>
      <c r="L11" s="82" t="s">
        <v>56</v>
      </c>
      <c r="M11" s="68"/>
      <c r="N11" s="69"/>
      <c r="O11" s="70"/>
      <c r="P11" s="70"/>
      <c r="Q11" s="71"/>
      <c r="R11" s="37"/>
      <c r="S11" s="37"/>
      <c r="T11" s="37"/>
      <c r="U11" s="2"/>
      <c r="Y11" s="82" t="s">
        <v>57</v>
      </c>
    </row>
    <row r="12" spans="1:29" ht="11.25">
      <c r="A12" s="51" t="s">
        <v>5</v>
      </c>
      <c r="B12" s="48" t="s">
        <v>34</v>
      </c>
      <c r="C12" s="48" t="s">
        <v>39</v>
      </c>
      <c r="D12" s="48" t="s">
        <v>37</v>
      </c>
      <c r="E12" s="48"/>
      <c r="F12" s="48"/>
      <c r="G12" s="48" t="s">
        <v>38</v>
      </c>
      <c r="H12" s="48"/>
      <c r="I12" s="48"/>
      <c r="J12" s="48"/>
      <c r="K12" s="48"/>
      <c r="L12" s="48" t="s">
        <v>40</v>
      </c>
      <c r="M12" s="48" t="s">
        <v>35</v>
      </c>
      <c r="N12" s="48" t="s">
        <v>36</v>
      </c>
      <c r="O12" s="48" t="s">
        <v>41</v>
      </c>
      <c r="P12" s="48" t="s">
        <v>52</v>
      </c>
      <c r="Q12" s="48" t="s">
        <v>34</v>
      </c>
      <c r="R12" s="48"/>
      <c r="S12" s="48"/>
      <c r="T12" s="48"/>
      <c r="U12" s="49"/>
      <c r="V12" s="50" t="s">
        <v>39</v>
      </c>
      <c r="W12" s="50" t="s">
        <v>37</v>
      </c>
      <c r="X12" s="50" t="s">
        <v>38</v>
      </c>
      <c r="Y12" s="50" t="s">
        <v>40</v>
      </c>
      <c r="Z12" s="50" t="s">
        <v>35</v>
      </c>
      <c r="AA12" s="50" t="s">
        <v>36</v>
      </c>
      <c r="AB12" s="50" t="s">
        <v>41</v>
      </c>
      <c r="AC12" s="50" t="s">
        <v>52</v>
      </c>
    </row>
    <row r="13" spans="1:29" ht="11.25">
      <c r="A13" s="51" t="str">
        <f aca="true" t="shared" si="8" ref="A13:A18">A21</f>
        <v>Barrett</v>
      </c>
      <c r="B13" s="52">
        <f aca="true" t="shared" si="9" ref="B13:B18">P29</f>
        <v>32.09876543209876</v>
      </c>
      <c r="C13" s="44">
        <f aca="true" t="shared" si="10" ref="C13:C18">P37</f>
        <v>0</v>
      </c>
      <c r="D13" s="44">
        <f aca="true" t="shared" si="11" ref="D13:D18">P45</f>
        <v>0</v>
      </c>
      <c r="E13" s="44"/>
      <c r="F13" s="44"/>
      <c r="G13" s="44">
        <f aca="true" t="shared" si="12" ref="G13:G18">P53</f>
        <v>0</v>
      </c>
      <c r="H13" s="44"/>
      <c r="I13" s="44"/>
      <c r="J13" s="44"/>
      <c r="K13" s="44"/>
      <c r="L13" s="44">
        <f aca="true" t="shared" si="13" ref="L13:L18">P61</f>
        <v>0</v>
      </c>
      <c r="M13" s="44">
        <f aca="true" t="shared" si="14" ref="M13:M18">P69</f>
        <v>0</v>
      </c>
      <c r="N13" s="44">
        <f aca="true" t="shared" si="15" ref="N13:N18">P77</f>
        <v>0</v>
      </c>
      <c r="O13" s="44">
        <f aca="true" t="shared" si="16" ref="O13:O18">P85</f>
        <v>0</v>
      </c>
      <c r="P13" s="44" t="e">
        <f aca="true" t="shared" si="17" ref="P13:P18">P93</f>
        <v>#DIV/0!</v>
      </c>
      <c r="Q13" s="44">
        <f aca="true" t="shared" si="18" ref="Q13:Q18">O29</f>
        <v>32.09876543209876</v>
      </c>
      <c r="R13" s="44"/>
      <c r="S13" s="44"/>
      <c r="T13" s="45"/>
      <c r="U13" s="46"/>
      <c r="V13" s="53">
        <f aca="true" t="shared" si="19" ref="V13:V18">O37</f>
        <v>0</v>
      </c>
      <c r="W13" s="53">
        <f aca="true" t="shared" si="20" ref="W13:W18">O45</f>
        <v>0</v>
      </c>
      <c r="X13" s="53">
        <f aca="true" t="shared" si="21" ref="X13:X18">O53</f>
        <v>0</v>
      </c>
      <c r="Y13" s="53">
        <f aca="true" t="shared" si="22" ref="Y13:Y18">O61</f>
        <v>0</v>
      </c>
      <c r="Z13" s="53">
        <f aca="true" t="shared" si="23" ref="Z13:Z18">O69</f>
        <v>0</v>
      </c>
      <c r="AA13" s="53">
        <f aca="true" t="shared" si="24" ref="AA13:AA18">O77</f>
        <v>0</v>
      </c>
      <c r="AB13" s="53">
        <f aca="true" t="shared" si="25" ref="AB13:AB18">O85</f>
        <v>0</v>
      </c>
      <c r="AC13" s="53" t="e">
        <f aca="true" t="shared" si="26" ref="AC13:AC18">O93</f>
        <v>#DIV/0!</v>
      </c>
    </row>
    <row r="14" spans="1:29" ht="11.25">
      <c r="A14" s="51" t="str">
        <f t="shared" si="8"/>
        <v>T Clark</v>
      </c>
      <c r="B14" s="52">
        <f t="shared" si="9"/>
        <v>0</v>
      </c>
      <c r="C14" s="44">
        <f t="shared" si="10"/>
        <v>11.111111111111114</v>
      </c>
      <c r="D14" s="44">
        <f t="shared" si="11"/>
        <v>0</v>
      </c>
      <c r="E14" s="44"/>
      <c r="F14" s="44"/>
      <c r="G14" s="44">
        <f t="shared" si="12"/>
        <v>0</v>
      </c>
      <c r="H14" s="44"/>
      <c r="I14" s="44"/>
      <c r="J14" s="44"/>
      <c r="K14" s="44"/>
      <c r="L14" s="44">
        <f t="shared" si="13"/>
        <v>0</v>
      </c>
      <c r="M14" s="44">
        <f t="shared" si="14"/>
        <v>0</v>
      </c>
      <c r="N14" s="44">
        <f t="shared" si="15"/>
        <v>0</v>
      </c>
      <c r="O14" s="44">
        <f t="shared" si="16"/>
        <v>0</v>
      </c>
      <c r="P14" s="44" t="e">
        <f t="shared" si="17"/>
        <v>#DIV/0!</v>
      </c>
      <c r="Q14" s="44">
        <f t="shared" si="18"/>
        <v>0</v>
      </c>
      <c r="R14" s="44"/>
      <c r="S14" s="44"/>
      <c r="T14" s="45"/>
      <c r="U14" s="46"/>
      <c r="V14" s="53">
        <f t="shared" si="19"/>
        <v>0</v>
      </c>
      <c r="W14" s="53">
        <f t="shared" si="20"/>
        <v>0</v>
      </c>
      <c r="X14" s="53">
        <f t="shared" si="21"/>
        <v>0</v>
      </c>
      <c r="Y14" s="53">
        <f t="shared" si="22"/>
        <v>0</v>
      </c>
      <c r="Z14" s="53">
        <f t="shared" si="23"/>
        <v>0</v>
      </c>
      <c r="AA14" s="53">
        <f t="shared" si="24"/>
        <v>0</v>
      </c>
      <c r="AB14" s="53">
        <f t="shared" si="25"/>
        <v>0</v>
      </c>
      <c r="AC14" s="53" t="e">
        <f t="shared" si="26"/>
        <v>#DIV/0!</v>
      </c>
    </row>
    <row r="15" spans="1:29" ht="11.25">
      <c r="A15" s="51" t="str">
        <f t="shared" si="8"/>
        <v>Robles</v>
      </c>
      <c r="B15" s="52">
        <f t="shared" si="9"/>
        <v>0</v>
      </c>
      <c r="C15" s="44">
        <f t="shared" si="10"/>
        <v>0</v>
      </c>
      <c r="D15" s="44">
        <f t="shared" si="11"/>
        <v>0.8124139284493737</v>
      </c>
      <c r="E15" s="42"/>
      <c r="F15" s="42"/>
      <c r="G15" s="44">
        <f t="shared" si="12"/>
        <v>1.3868431844830642</v>
      </c>
      <c r="H15" s="42"/>
      <c r="I15" s="42"/>
      <c r="J15" s="42"/>
      <c r="K15" s="42"/>
      <c r="L15" s="44">
        <f t="shared" si="13"/>
        <v>0.21127147857037368</v>
      </c>
      <c r="M15" s="44">
        <f t="shared" si="14"/>
        <v>0</v>
      </c>
      <c r="N15" s="44">
        <f t="shared" si="15"/>
        <v>0</v>
      </c>
      <c r="O15" s="44">
        <f t="shared" si="16"/>
        <v>0</v>
      </c>
      <c r="P15" s="44" t="e">
        <f t="shared" si="17"/>
        <v>#DIV/0!</v>
      </c>
      <c r="Q15" s="44">
        <f t="shared" si="18"/>
        <v>0</v>
      </c>
      <c r="R15" s="42"/>
      <c r="S15" s="42"/>
      <c r="T15" s="47"/>
      <c r="U15" s="46"/>
      <c r="V15" s="53">
        <f t="shared" si="19"/>
        <v>0</v>
      </c>
      <c r="W15" s="53">
        <f t="shared" si="20"/>
        <v>3.666274806327654</v>
      </c>
      <c r="X15" s="53">
        <f t="shared" si="21"/>
        <v>4.797054994628047</v>
      </c>
      <c r="Y15" s="53">
        <f t="shared" si="22"/>
        <v>3.573488689524471</v>
      </c>
      <c r="Z15" s="53">
        <f t="shared" si="23"/>
        <v>0</v>
      </c>
      <c r="AA15" s="53">
        <f t="shared" si="24"/>
        <v>0</v>
      </c>
      <c r="AB15" s="53">
        <f t="shared" si="25"/>
        <v>0</v>
      </c>
      <c r="AC15" s="53" t="e">
        <f t="shared" si="26"/>
        <v>#DIV/0!</v>
      </c>
    </row>
    <row r="16" spans="1:29" ht="11.25">
      <c r="A16" s="51" t="str">
        <f t="shared" si="8"/>
        <v>Hairston</v>
      </c>
      <c r="B16" s="52">
        <f t="shared" si="9"/>
        <v>0</v>
      </c>
      <c r="C16" s="44">
        <f t="shared" si="10"/>
        <v>0</v>
      </c>
      <c r="D16" s="44">
        <f t="shared" si="11"/>
        <v>1.5340708934447795</v>
      </c>
      <c r="E16" s="42"/>
      <c r="F16" s="42"/>
      <c r="G16" s="44">
        <f t="shared" si="12"/>
        <v>0</v>
      </c>
      <c r="H16" s="42"/>
      <c r="I16" s="42"/>
      <c r="J16" s="42"/>
      <c r="K16" s="42"/>
      <c r="L16" s="44">
        <f t="shared" si="13"/>
        <v>0</v>
      </c>
      <c r="M16" s="44">
        <f t="shared" si="14"/>
        <v>17.981450917112504</v>
      </c>
      <c r="N16" s="44">
        <f t="shared" si="15"/>
        <v>11.679321327093522</v>
      </c>
      <c r="O16" s="44">
        <f t="shared" si="16"/>
        <v>4.712199571461764</v>
      </c>
      <c r="P16" s="44" t="e">
        <f t="shared" si="17"/>
        <v>#DIV/0!</v>
      </c>
      <c r="Q16" s="44">
        <f t="shared" si="18"/>
        <v>0</v>
      </c>
      <c r="R16" s="42"/>
      <c r="S16" s="42"/>
      <c r="T16" s="47"/>
      <c r="U16" s="46"/>
      <c r="V16" s="53">
        <f t="shared" si="19"/>
        <v>0</v>
      </c>
      <c r="W16" s="53">
        <f t="shared" si="20"/>
        <v>2.1826280791928188</v>
      </c>
      <c r="X16" s="53">
        <f t="shared" si="21"/>
        <v>0</v>
      </c>
      <c r="Y16" s="53">
        <f t="shared" si="22"/>
        <v>0</v>
      </c>
      <c r="Z16" s="53">
        <f t="shared" si="23"/>
        <v>9.239861943469013</v>
      </c>
      <c r="AA16" s="53">
        <f t="shared" si="24"/>
        <v>4.564699838978946</v>
      </c>
      <c r="AB16" s="53">
        <f t="shared" si="25"/>
        <v>0</v>
      </c>
      <c r="AC16" s="53" t="e">
        <f t="shared" si="26"/>
        <v>#DIV/0!</v>
      </c>
    </row>
    <row r="17" spans="1:29" ht="11.25">
      <c r="A17" s="51" t="str">
        <f t="shared" si="8"/>
        <v>Crabbe</v>
      </c>
      <c r="B17" s="52">
        <f t="shared" si="9"/>
        <v>0</v>
      </c>
      <c r="C17" s="44">
        <f t="shared" si="10"/>
        <v>0</v>
      </c>
      <c r="D17" s="44">
        <f t="shared" si="11"/>
        <v>1.3572188818095419</v>
      </c>
      <c r="E17" s="42"/>
      <c r="F17" s="42"/>
      <c r="G17" s="44">
        <f t="shared" si="12"/>
        <v>2.316860519220631</v>
      </c>
      <c r="H17" s="42"/>
      <c r="I17" s="42"/>
      <c r="J17" s="42"/>
      <c r="K17" s="42"/>
      <c r="L17" s="44">
        <f t="shared" si="13"/>
        <v>0.28255568192344854</v>
      </c>
      <c r="M17" s="44">
        <f t="shared" si="14"/>
        <v>11.084119563345423</v>
      </c>
      <c r="N17" s="44">
        <f t="shared" si="15"/>
        <v>10.332896282425157</v>
      </c>
      <c r="O17" s="44">
        <f t="shared" si="16"/>
        <v>2.763220672332704</v>
      </c>
      <c r="P17" s="44" t="e">
        <f t="shared" si="17"/>
        <v>#DIV/0!</v>
      </c>
      <c r="Q17" s="44">
        <f t="shared" si="18"/>
        <v>0</v>
      </c>
      <c r="R17" s="42"/>
      <c r="S17" s="42"/>
      <c r="T17" s="47"/>
      <c r="U17" s="46"/>
      <c r="V17" s="53">
        <f t="shared" si="19"/>
        <v>0</v>
      </c>
      <c r="W17" s="53">
        <f t="shared" si="20"/>
        <v>3.41035637373878</v>
      </c>
      <c r="X17" s="53">
        <f t="shared" si="21"/>
        <v>4.462204264631206</v>
      </c>
      <c r="Y17" s="53">
        <f t="shared" si="22"/>
        <v>2.6610792117100983</v>
      </c>
      <c r="Z17" s="53">
        <f t="shared" si="23"/>
        <v>9.048367408833315</v>
      </c>
      <c r="AA17" s="53">
        <f t="shared" si="24"/>
        <v>7.132343498404603</v>
      </c>
      <c r="AB17" s="53">
        <f t="shared" si="25"/>
        <v>0</v>
      </c>
      <c r="AC17" s="53" t="e">
        <f t="shared" si="26"/>
        <v>#DIV/0!</v>
      </c>
    </row>
    <row r="18" spans="1:29" ht="11.25">
      <c r="A18" s="51" t="str">
        <f t="shared" si="8"/>
        <v>Gerut</v>
      </c>
      <c r="B18" s="52">
        <f t="shared" si="9"/>
        <v>0</v>
      </c>
      <c r="C18" s="44">
        <f t="shared" si="10"/>
        <v>0</v>
      </c>
      <c r="D18" s="44">
        <f t="shared" si="11"/>
        <v>0</v>
      </c>
      <c r="E18" s="42"/>
      <c r="F18" s="42"/>
      <c r="G18" s="44">
        <f t="shared" si="12"/>
        <v>0</v>
      </c>
      <c r="H18" s="42"/>
      <c r="I18" s="42"/>
      <c r="J18" s="42"/>
      <c r="K18" s="42"/>
      <c r="L18" s="44">
        <f t="shared" si="13"/>
        <v>0</v>
      </c>
      <c r="M18" s="44">
        <f t="shared" si="14"/>
        <v>11.675170260282817</v>
      </c>
      <c r="N18" s="44">
        <f t="shared" si="15"/>
        <v>6.876671279370205</v>
      </c>
      <c r="O18" s="44">
        <f t="shared" si="16"/>
        <v>3.635690867316646</v>
      </c>
      <c r="P18" s="44" t="e">
        <f t="shared" si="17"/>
        <v>#DIV/0!</v>
      </c>
      <c r="Q18" s="44">
        <f t="shared" si="18"/>
        <v>0</v>
      </c>
      <c r="R18" s="42"/>
      <c r="S18" s="42"/>
      <c r="T18" s="47"/>
      <c r="U18" s="46"/>
      <c r="V18" s="53">
        <f t="shared" si="19"/>
        <v>0</v>
      </c>
      <c r="W18" s="53">
        <f t="shared" si="20"/>
        <v>0</v>
      </c>
      <c r="X18" s="53">
        <f t="shared" si="21"/>
        <v>0</v>
      </c>
      <c r="Y18" s="53">
        <f t="shared" si="22"/>
        <v>0</v>
      </c>
      <c r="Z18" s="53">
        <f t="shared" si="23"/>
        <v>15.045103981031017</v>
      </c>
      <c r="AA18" s="53">
        <f t="shared" si="24"/>
        <v>8.302956662616438</v>
      </c>
      <c r="AB18" s="53">
        <f t="shared" si="25"/>
        <v>0</v>
      </c>
      <c r="AC18" s="53" t="e">
        <f t="shared" si="26"/>
        <v>#DIV/0!</v>
      </c>
    </row>
    <row r="19" spans="1:29" ht="11.25">
      <c r="A19" s="74"/>
      <c r="B19" s="75"/>
      <c r="C19" s="76"/>
      <c r="D19" s="76"/>
      <c r="E19" s="77"/>
      <c r="F19" s="77"/>
      <c r="G19" s="76"/>
      <c r="H19" s="77"/>
      <c r="I19" s="77"/>
      <c r="J19" s="77"/>
      <c r="K19" s="77"/>
      <c r="L19" s="76"/>
      <c r="M19" s="76"/>
      <c r="N19" s="76"/>
      <c r="O19" s="76"/>
      <c r="P19" s="76"/>
      <c r="Q19" s="76"/>
      <c r="R19" s="77"/>
      <c r="S19" s="77"/>
      <c r="T19" s="78"/>
      <c r="U19" s="72"/>
      <c r="V19" s="73"/>
      <c r="W19" s="73"/>
      <c r="X19" s="73"/>
      <c r="Y19" s="73"/>
      <c r="Z19" s="73"/>
      <c r="AA19" s="73"/>
      <c r="AB19" s="73"/>
      <c r="AC19" s="73"/>
    </row>
    <row r="20" spans="1:22" ht="11.25">
      <c r="A20" s="23" t="s">
        <v>5</v>
      </c>
      <c r="B20" s="38" t="s">
        <v>6</v>
      </c>
      <c r="C20" s="39" t="s">
        <v>34</v>
      </c>
      <c r="D20" s="39" t="s">
        <v>39</v>
      </c>
      <c r="E20" s="39"/>
      <c r="F20" s="39"/>
      <c r="G20" s="39" t="s">
        <v>37</v>
      </c>
      <c r="H20" s="39" t="s">
        <v>39</v>
      </c>
      <c r="I20" s="39"/>
      <c r="J20" s="39"/>
      <c r="K20" s="39" t="s">
        <v>37</v>
      </c>
      <c r="L20" s="39" t="s">
        <v>38</v>
      </c>
      <c r="M20" s="39" t="s">
        <v>40</v>
      </c>
      <c r="N20" s="39" t="s">
        <v>35</v>
      </c>
      <c r="O20" s="39" t="s">
        <v>36</v>
      </c>
      <c r="P20" s="39" t="s">
        <v>41</v>
      </c>
      <c r="Q20" s="39" t="s">
        <v>51</v>
      </c>
      <c r="R20" s="40"/>
      <c r="S20" s="41"/>
      <c r="T20" s="40"/>
      <c r="U20" s="7"/>
      <c r="V20" s="39" t="s">
        <v>61</v>
      </c>
    </row>
    <row r="21" spans="1:22" ht="11.25">
      <c r="A21" s="22" t="s">
        <v>74</v>
      </c>
      <c r="B21" s="22" t="s">
        <v>7</v>
      </c>
      <c r="C21" s="31">
        <v>2</v>
      </c>
      <c r="D21" s="31">
        <v>0</v>
      </c>
      <c r="E21" s="31"/>
      <c r="F21" s="31"/>
      <c r="G21" s="31">
        <v>0</v>
      </c>
      <c r="H21" s="31"/>
      <c r="I21" s="31"/>
      <c r="J21" s="31"/>
      <c r="K21" s="32"/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6">
        <v>4.1</v>
      </c>
      <c r="R21" s="3"/>
      <c r="S21" s="5"/>
      <c r="T21" s="20"/>
      <c r="U21" s="20"/>
      <c r="V21" s="16" t="s">
        <v>60</v>
      </c>
    </row>
    <row r="22" spans="1:22" ht="11.25">
      <c r="A22" s="22" t="s">
        <v>75</v>
      </c>
      <c r="B22" s="22" t="s">
        <v>6</v>
      </c>
      <c r="C22" s="31">
        <v>0</v>
      </c>
      <c r="D22" s="31">
        <v>4</v>
      </c>
      <c r="E22" s="31"/>
      <c r="F22" s="31"/>
      <c r="G22" s="31">
        <v>0</v>
      </c>
      <c r="H22" s="31"/>
      <c r="I22" s="31"/>
      <c r="J22" s="31"/>
      <c r="K22" s="32"/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6">
        <v>5.8</v>
      </c>
      <c r="R22" s="3"/>
      <c r="S22" s="5"/>
      <c r="T22" s="20"/>
      <c r="U22" s="20"/>
      <c r="V22" s="16" t="s">
        <v>60</v>
      </c>
    </row>
    <row r="23" spans="1:22" ht="11.25">
      <c r="A23" s="19" t="s">
        <v>76</v>
      </c>
      <c r="B23" s="19" t="s">
        <v>8</v>
      </c>
      <c r="C23" s="33">
        <v>0</v>
      </c>
      <c r="D23" s="33">
        <v>0</v>
      </c>
      <c r="E23" s="33"/>
      <c r="F23" s="33"/>
      <c r="G23" s="33">
        <v>3</v>
      </c>
      <c r="H23" s="33"/>
      <c r="I23" s="33"/>
      <c r="J23" s="33"/>
      <c r="K23" s="34"/>
      <c r="L23" s="34">
        <v>3</v>
      </c>
      <c r="M23" s="34">
        <v>3</v>
      </c>
      <c r="N23" s="34">
        <v>0</v>
      </c>
      <c r="O23" s="34">
        <v>0</v>
      </c>
      <c r="P23" s="34">
        <v>0</v>
      </c>
      <c r="Q23" s="18">
        <v>2.9</v>
      </c>
      <c r="R23" s="3"/>
      <c r="S23" s="5"/>
      <c r="T23" s="20"/>
      <c r="U23" s="20"/>
      <c r="V23" s="18" t="s">
        <v>60</v>
      </c>
    </row>
    <row r="24" spans="1:22" ht="11.25">
      <c r="A24" s="19" t="s">
        <v>77</v>
      </c>
      <c r="B24" s="19" t="s">
        <v>7</v>
      </c>
      <c r="C24" s="33">
        <v>0</v>
      </c>
      <c r="D24" s="33">
        <v>0</v>
      </c>
      <c r="E24" s="33"/>
      <c r="F24" s="33"/>
      <c r="G24" s="33">
        <v>1</v>
      </c>
      <c r="H24" s="33"/>
      <c r="I24" s="33"/>
      <c r="J24" s="33"/>
      <c r="K24" s="34"/>
      <c r="L24" s="34">
        <v>0</v>
      </c>
      <c r="M24" s="34">
        <v>0</v>
      </c>
      <c r="N24" s="34">
        <v>3</v>
      </c>
      <c r="O24" s="34">
        <v>1</v>
      </c>
      <c r="P24" s="34">
        <v>2</v>
      </c>
      <c r="Q24" s="18">
        <v>4.4</v>
      </c>
      <c r="R24" s="3"/>
      <c r="S24" s="5"/>
      <c r="T24" s="20"/>
      <c r="U24" s="20"/>
      <c r="V24" s="18" t="s">
        <v>60</v>
      </c>
    </row>
    <row r="25" spans="1:22" ht="11.25">
      <c r="A25" s="19" t="s">
        <v>78</v>
      </c>
      <c r="B25" s="19" t="s">
        <v>6</v>
      </c>
      <c r="C25" s="33">
        <v>0</v>
      </c>
      <c r="D25" s="33">
        <v>0</v>
      </c>
      <c r="E25" s="33"/>
      <c r="F25" s="33"/>
      <c r="G25" s="33">
        <v>3</v>
      </c>
      <c r="H25" s="33"/>
      <c r="I25" s="33"/>
      <c r="J25" s="33"/>
      <c r="K25" s="34"/>
      <c r="L25" s="34">
        <v>3</v>
      </c>
      <c r="M25" s="34">
        <v>2</v>
      </c>
      <c r="N25" s="34">
        <v>3</v>
      </c>
      <c r="O25" s="34">
        <v>3</v>
      </c>
      <c r="P25" s="34">
        <v>2</v>
      </c>
      <c r="Q25" s="18">
        <v>3.5</v>
      </c>
      <c r="R25" s="3"/>
      <c r="S25" s="5"/>
      <c r="T25" s="20"/>
      <c r="U25" s="20"/>
      <c r="V25" s="18" t="s">
        <v>60</v>
      </c>
    </row>
    <row r="26" spans="1:22" ht="11.25">
      <c r="A26" s="19" t="s">
        <v>79</v>
      </c>
      <c r="B26" s="19" t="s">
        <v>8</v>
      </c>
      <c r="C26" s="33">
        <v>0</v>
      </c>
      <c r="D26" s="33">
        <v>0</v>
      </c>
      <c r="E26" s="33"/>
      <c r="F26" s="33"/>
      <c r="G26" s="33">
        <v>0</v>
      </c>
      <c r="H26" s="33"/>
      <c r="I26" s="33"/>
      <c r="J26" s="33"/>
      <c r="K26" s="34"/>
      <c r="L26" s="34">
        <v>0</v>
      </c>
      <c r="M26" s="34">
        <v>0</v>
      </c>
      <c r="N26" s="34">
        <v>3</v>
      </c>
      <c r="O26" s="34">
        <v>1</v>
      </c>
      <c r="P26" s="34">
        <v>3</v>
      </c>
      <c r="Q26" s="18">
        <v>4.5</v>
      </c>
      <c r="R26" s="3"/>
      <c r="S26" s="5"/>
      <c r="T26" s="20"/>
      <c r="U26" s="20"/>
      <c r="V26" s="18" t="s">
        <v>60</v>
      </c>
    </row>
    <row r="27" spans="1:29" ht="11.25" hidden="1">
      <c r="A27" s="15"/>
      <c r="B27" s="15"/>
      <c r="C27" s="3"/>
      <c r="D27" s="15"/>
      <c r="E27" s="15"/>
      <c r="F27" s="15"/>
      <c r="G27" s="30"/>
      <c r="H27" s="30"/>
      <c r="I27" s="30"/>
      <c r="J27" s="30"/>
      <c r="K27" s="30"/>
      <c r="L27" s="3"/>
      <c r="M27" s="11"/>
      <c r="N27" s="4"/>
      <c r="O27" s="3"/>
      <c r="P27" s="3"/>
      <c r="Q27" s="5"/>
      <c r="R27" s="2"/>
      <c r="S27" s="2"/>
      <c r="T27" s="2"/>
      <c r="U27" s="2"/>
      <c r="V27" s="2"/>
      <c r="W27" s="9"/>
      <c r="X27" s="9"/>
      <c r="Y27" s="2"/>
      <c r="Z27" s="2"/>
      <c r="AA27" s="2"/>
      <c r="AB27" s="2"/>
      <c r="AC27" s="2"/>
    </row>
    <row r="28" spans="1:29" ht="11.25" hidden="1">
      <c r="A28" s="23" t="s">
        <v>34</v>
      </c>
      <c r="B28" s="23" t="s">
        <v>6</v>
      </c>
      <c r="C28" s="1" t="s">
        <v>15</v>
      </c>
      <c r="D28" s="23" t="s">
        <v>14</v>
      </c>
      <c r="E28" s="23"/>
      <c r="F28" s="23"/>
      <c r="G28" s="29"/>
      <c r="H28" s="29"/>
      <c r="I28" s="29"/>
      <c r="J28" s="29"/>
      <c r="K28" s="29"/>
      <c r="L28" s="1" t="s">
        <v>6</v>
      </c>
      <c r="M28" s="10" t="s">
        <v>17</v>
      </c>
      <c r="N28" s="6" t="s">
        <v>9</v>
      </c>
      <c r="O28" s="24" t="s">
        <v>2</v>
      </c>
      <c r="P28" s="24" t="s">
        <v>3</v>
      </c>
      <c r="Q28" s="7" t="s">
        <v>16</v>
      </c>
      <c r="R28" s="7" t="s">
        <v>10</v>
      </c>
      <c r="S28" s="8" t="s">
        <v>11</v>
      </c>
      <c r="T28" s="7" t="s">
        <v>12</v>
      </c>
      <c r="U28" s="7" t="s">
        <v>13</v>
      </c>
      <c r="V28" s="7" t="s">
        <v>16</v>
      </c>
      <c r="W28" s="7" t="s">
        <v>10</v>
      </c>
      <c r="X28" s="8" t="s">
        <v>11</v>
      </c>
      <c r="Y28" s="7" t="s">
        <v>12</v>
      </c>
      <c r="Z28" s="7" t="s">
        <v>13</v>
      </c>
      <c r="AA28" s="2"/>
      <c r="AB28" s="2"/>
      <c r="AC28" s="2"/>
    </row>
    <row r="29" spans="1:29" ht="11.25" hidden="1">
      <c r="A29" s="22" t="str">
        <f aca="true" t="shared" si="27" ref="A29:A34">A21</f>
        <v>Barrett</v>
      </c>
      <c r="B29" s="22" t="str">
        <f aca="true" t="shared" si="28" ref="B29:B34">B21</f>
        <v>R</v>
      </c>
      <c r="C29" s="26" t="s">
        <v>7</v>
      </c>
      <c r="D29" s="36">
        <f>100-VLOOKUP(A28,$B$2:$M$10,3,FALSE)</f>
        <v>32.09876543209876</v>
      </c>
      <c r="E29" s="23"/>
      <c r="F29" s="23"/>
      <c r="G29" s="29"/>
      <c r="H29" s="29"/>
      <c r="I29" s="29"/>
      <c r="J29" s="29"/>
      <c r="K29" s="29"/>
      <c r="L29" s="35" t="str">
        <f aca="true" t="shared" si="29" ref="L29:L34">VLOOKUP($A29,$A$21:$Q$26,2,FALSE)</f>
        <v>R</v>
      </c>
      <c r="M29" s="35">
        <f aca="true" t="shared" si="30" ref="M29:M34">VLOOKUP($A29,$A$21:$Q$26,17,FALSE)</f>
        <v>4.1</v>
      </c>
      <c r="N29" s="17">
        <f aca="true" t="shared" si="31" ref="N29:N34">VLOOKUP($A29,$A$21:$Q$26,3,FALSE)</f>
        <v>2</v>
      </c>
      <c r="O29" s="25">
        <f aca="true" t="shared" si="32" ref="O29:O34">U29/(U$29+U$30+U$31+U$32+U$33+U$34)*$D$29</f>
        <v>32.09876543209876</v>
      </c>
      <c r="P29" s="25">
        <f aca="true" t="shared" si="33" ref="P29:P34">Z29/(Z$29+Z$30+Z$31+Z$32+Z$33+Z$34)*$D$30</f>
        <v>32.09876543209876</v>
      </c>
      <c r="Q29" s="3">
        <f aca="true" t="shared" si="34" ref="Q29:Q34">IF(L29="B",0.5,IF(L29=$C$29,0,1))</f>
        <v>0</v>
      </c>
      <c r="R29" s="3">
        <f aca="true" t="shared" si="35" ref="R29:R34">IF($N29="",0,1)</f>
        <v>1</v>
      </c>
      <c r="S29" s="5">
        <f aca="true" t="shared" si="36" ref="S29:S34">15*M29*R29</f>
        <v>61.49999999999999</v>
      </c>
      <c r="T29" s="20">
        <f>IF($N29&gt;0,$S29+10*$N29,0)</f>
        <v>81.5</v>
      </c>
      <c r="U29" s="20">
        <f aca="true" t="shared" si="37" ref="U29:U34">IF($N29&gt;0,(($T29+$Q29*25)*$R29)^2,0)</f>
        <v>6642.25</v>
      </c>
      <c r="V29" s="3">
        <f aca="true" t="shared" si="38" ref="V29:V34">IF(B29="B",0.5,IF(B29=$C$30,0,1))</f>
        <v>1</v>
      </c>
      <c r="W29" s="3">
        <f aca="true" t="shared" si="39" ref="W29:W34">IF($N29="",0,1)</f>
        <v>1</v>
      </c>
      <c r="X29" s="43">
        <f aca="true" t="shared" si="40" ref="X29:X34">S29</f>
        <v>61.49999999999999</v>
      </c>
      <c r="Y29" s="20">
        <f aca="true" t="shared" si="41" ref="Y29:Y34">IF($N29&gt;0,$S29+10*$N29,0)</f>
        <v>81.5</v>
      </c>
      <c r="Z29" s="20">
        <f aca="true" t="shared" si="42" ref="Z29:Z34">IF($N29&gt;0,(($T29+$V29*25)*$W29)^2,0)</f>
        <v>11342.25</v>
      </c>
      <c r="AA29" s="2"/>
      <c r="AB29" s="2"/>
      <c r="AC29" s="2"/>
    </row>
    <row r="30" spans="1:29" ht="11.25" hidden="1">
      <c r="A30" s="22" t="str">
        <f t="shared" si="27"/>
        <v>T Clark</v>
      </c>
      <c r="B30" s="22" t="str">
        <f t="shared" si="28"/>
        <v>B</v>
      </c>
      <c r="C30" s="26" t="s">
        <v>8</v>
      </c>
      <c r="D30" s="36">
        <f>100-VLOOKUP(A28,$B$2:$M$10,3,FALSE)</f>
        <v>32.09876543209876</v>
      </c>
      <c r="E30" s="23"/>
      <c r="F30" s="23"/>
      <c r="G30" s="29"/>
      <c r="H30" s="29"/>
      <c r="I30" s="29"/>
      <c r="J30" s="29"/>
      <c r="K30" s="29"/>
      <c r="L30" s="35" t="str">
        <f t="shared" si="29"/>
        <v>B</v>
      </c>
      <c r="M30" s="35">
        <f t="shared" si="30"/>
        <v>5.8</v>
      </c>
      <c r="N30" s="17">
        <f t="shared" si="31"/>
        <v>0</v>
      </c>
      <c r="O30" s="25">
        <f t="shared" si="32"/>
        <v>0</v>
      </c>
      <c r="P30" s="25">
        <f t="shared" si="33"/>
        <v>0</v>
      </c>
      <c r="Q30" s="3">
        <f t="shared" si="34"/>
        <v>0.5</v>
      </c>
      <c r="R30" s="3">
        <f t="shared" si="35"/>
        <v>1</v>
      </c>
      <c r="S30" s="5">
        <f t="shared" si="36"/>
        <v>87</v>
      </c>
      <c r="T30" s="20">
        <f>IF($N30&gt;0,$S30+10*$N30,0)</f>
        <v>0</v>
      </c>
      <c r="U30" s="20">
        <f t="shared" si="37"/>
        <v>0</v>
      </c>
      <c r="V30" s="3">
        <f t="shared" si="38"/>
        <v>0.5</v>
      </c>
      <c r="W30" s="3">
        <f t="shared" si="39"/>
        <v>1</v>
      </c>
      <c r="X30" s="43">
        <f t="shared" si="40"/>
        <v>87</v>
      </c>
      <c r="Y30" s="20">
        <f t="shared" si="41"/>
        <v>0</v>
      </c>
      <c r="Z30" s="20">
        <f t="shared" si="42"/>
        <v>0</v>
      </c>
      <c r="AA30" s="2"/>
      <c r="AB30" s="2"/>
      <c r="AC30" s="2"/>
    </row>
    <row r="31" spans="1:29" ht="11.25" hidden="1">
      <c r="A31" s="22" t="str">
        <f t="shared" si="27"/>
        <v>Robles</v>
      </c>
      <c r="B31" s="22" t="str">
        <f t="shared" si="28"/>
        <v>L</v>
      </c>
      <c r="C31" s="13"/>
      <c r="D31" s="19"/>
      <c r="E31" s="15"/>
      <c r="F31" s="15"/>
      <c r="G31" s="30"/>
      <c r="H31" s="30"/>
      <c r="I31" s="30"/>
      <c r="J31" s="30"/>
      <c r="K31" s="30"/>
      <c r="L31" s="35" t="str">
        <f t="shared" si="29"/>
        <v>L</v>
      </c>
      <c r="M31" s="35">
        <f t="shared" si="30"/>
        <v>2.9</v>
      </c>
      <c r="N31" s="17">
        <f t="shared" si="31"/>
        <v>0</v>
      </c>
      <c r="O31" s="25">
        <f t="shared" si="32"/>
        <v>0</v>
      </c>
      <c r="P31" s="25">
        <f t="shared" si="33"/>
        <v>0</v>
      </c>
      <c r="Q31" s="3">
        <f t="shared" si="34"/>
        <v>1</v>
      </c>
      <c r="R31" s="3">
        <f t="shared" si="35"/>
        <v>1</v>
      </c>
      <c r="S31" s="5">
        <f t="shared" si="36"/>
        <v>43.5</v>
      </c>
      <c r="T31" s="20">
        <f>IF($N31&gt;0,$S31+10*$N31,0)</f>
        <v>0</v>
      </c>
      <c r="U31" s="20">
        <f t="shared" si="37"/>
        <v>0</v>
      </c>
      <c r="V31" s="3">
        <f t="shared" si="38"/>
        <v>0</v>
      </c>
      <c r="W31" s="3">
        <f t="shared" si="39"/>
        <v>1</v>
      </c>
      <c r="X31" s="43">
        <f t="shared" si="40"/>
        <v>43.5</v>
      </c>
      <c r="Y31" s="20">
        <f t="shared" si="41"/>
        <v>0</v>
      </c>
      <c r="Z31" s="20">
        <f t="shared" si="42"/>
        <v>0</v>
      </c>
      <c r="AA31" s="2"/>
      <c r="AB31" s="2"/>
      <c r="AC31" s="2"/>
    </row>
    <row r="32" spans="1:29" ht="11.25" hidden="1">
      <c r="A32" s="22" t="str">
        <f t="shared" si="27"/>
        <v>Hairston</v>
      </c>
      <c r="B32" s="22" t="str">
        <f t="shared" si="28"/>
        <v>R</v>
      </c>
      <c r="C32" s="13"/>
      <c r="D32" s="19"/>
      <c r="E32" s="15"/>
      <c r="F32" s="15"/>
      <c r="G32" s="30"/>
      <c r="H32" s="30"/>
      <c r="I32" s="30"/>
      <c r="J32" s="30"/>
      <c r="K32" s="30"/>
      <c r="L32" s="35" t="str">
        <f t="shared" si="29"/>
        <v>R</v>
      </c>
      <c r="M32" s="35">
        <f t="shared" si="30"/>
        <v>4.4</v>
      </c>
      <c r="N32" s="17">
        <f t="shared" si="31"/>
        <v>0</v>
      </c>
      <c r="O32" s="25">
        <f t="shared" si="32"/>
        <v>0</v>
      </c>
      <c r="P32" s="25">
        <f t="shared" si="33"/>
        <v>0</v>
      </c>
      <c r="Q32" s="3">
        <f t="shared" si="34"/>
        <v>0</v>
      </c>
      <c r="R32" s="3">
        <f t="shared" si="35"/>
        <v>1</v>
      </c>
      <c r="S32" s="5">
        <f t="shared" si="36"/>
        <v>66</v>
      </c>
      <c r="T32" s="20">
        <f>IF($N32&gt;0,$S32+10*$N32,0)</f>
        <v>0</v>
      </c>
      <c r="U32" s="20">
        <f t="shared" si="37"/>
        <v>0</v>
      </c>
      <c r="V32" s="3">
        <f t="shared" si="38"/>
        <v>1</v>
      </c>
      <c r="W32" s="3">
        <f t="shared" si="39"/>
        <v>1</v>
      </c>
      <c r="X32" s="43">
        <f t="shared" si="40"/>
        <v>66</v>
      </c>
      <c r="Y32" s="20">
        <f t="shared" si="41"/>
        <v>0</v>
      </c>
      <c r="Z32" s="20">
        <f t="shared" si="42"/>
        <v>0</v>
      </c>
      <c r="AA32" s="2"/>
      <c r="AB32" s="2"/>
      <c r="AC32" s="2"/>
    </row>
    <row r="33" spans="1:29" ht="11.25" hidden="1">
      <c r="A33" s="22" t="str">
        <f t="shared" si="27"/>
        <v>Crabbe</v>
      </c>
      <c r="B33" s="22" t="str">
        <f t="shared" si="28"/>
        <v>B</v>
      </c>
      <c r="C33" s="13"/>
      <c r="D33" s="19"/>
      <c r="E33" s="15"/>
      <c r="F33" s="15"/>
      <c r="G33" s="30"/>
      <c r="H33" s="30"/>
      <c r="I33" s="30"/>
      <c r="J33" s="30"/>
      <c r="K33" s="30"/>
      <c r="L33" s="35" t="str">
        <f t="shared" si="29"/>
        <v>B</v>
      </c>
      <c r="M33" s="35">
        <f t="shared" si="30"/>
        <v>3.5</v>
      </c>
      <c r="N33" s="17">
        <f t="shared" si="31"/>
        <v>0</v>
      </c>
      <c r="O33" s="25">
        <f t="shared" si="32"/>
        <v>0</v>
      </c>
      <c r="P33" s="25">
        <f t="shared" si="33"/>
        <v>0</v>
      </c>
      <c r="Q33" s="3">
        <f t="shared" si="34"/>
        <v>0.5</v>
      </c>
      <c r="R33" s="3">
        <f t="shared" si="35"/>
        <v>1</v>
      </c>
      <c r="S33" s="5">
        <f t="shared" si="36"/>
        <v>52.5</v>
      </c>
      <c r="T33" s="20">
        <f>IF($N33&gt;0,$S33+10*$N33,0)</f>
        <v>0</v>
      </c>
      <c r="U33" s="20">
        <f t="shared" si="37"/>
        <v>0</v>
      </c>
      <c r="V33" s="3">
        <f t="shared" si="38"/>
        <v>0.5</v>
      </c>
      <c r="W33" s="3">
        <f t="shared" si="39"/>
        <v>1</v>
      </c>
      <c r="X33" s="43">
        <f t="shared" si="40"/>
        <v>52.5</v>
      </c>
      <c r="Y33" s="20">
        <f t="shared" si="41"/>
        <v>0</v>
      </c>
      <c r="Z33" s="20">
        <f t="shared" si="42"/>
        <v>0</v>
      </c>
      <c r="AA33" s="2"/>
      <c r="AB33" s="2"/>
      <c r="AC33" s="2"/>
    </row>
    <row r="34" spans="1:29" ht="11.25" hidden="1">
      <c r="A34" s="22" t="str">
        <f t="shared" si="27"/>
        <v>Gerut</v>
      </c>
      <c r="B34" s="22" t="str">
        <f t="shared" si="28"/>
        <v>L</v>
      </c>
      <c r="C34" s="13"/>
      <c r="D34" s="19"/>
      <c r="E34" s="15"/>
      <c r="F34" s="15"/>
      <c r="G34" s="30"/>
      <c r="H34" s="30"/>
      <c r="I34" s="30"/>
      <c r="J34" s="30"/>
      <c r="K34" s="30"/>
      <c r="L34" s="35" t="str">
        <f t="shared" si="29"/>
        <v>L</v>
      </c>
      <c r="M34" s="35">
        <f t="shared" si="30"/>
        <v>4.5</v>
      </c>
      <c r="N34" s="17">
        <f t="shared" si="31"/>
        <v>0</v>
      </c>
      <c r="O34" s="25">
        <f t="shared" si="32"/>
        <v>0</v>
      </c>
      <c r="P34" s="25">
        <f t="shared" si="33"/>
        <v>0</v>
      </c>
      <c r="Q34" s="3">
        <f t="shared" si="34"/>
        <v>1</v>
      </c>
      <c r="R34" s="3">
        <f t="shared" si="35"/>
        <v>1</v>
      </c>
      <c r="S34" s="5">
        <f t="shared" si="36"/>
        <v>67.5</v>
      </c>
      <c r="T34" s="20">
        <f>IF(N34&gt;0,S34+10*N34,0)</f>
        <v>0</v>
      </c>
      <c r="U34" s="20">
        <f t="shared" si="37"/>
        <v>0</v>
      </c>
      <c r="V34" s="3">
        <f t="shared" si="38"/>
        <v>0</v>
      </c>
      <c r="W34" s="3">
        <f t="shared" si="39"/>
        <v>1</v>
      </c>
      <c r="X34" s="43">
        <f t="shared" si="40"/>
        <v>67.5</v>
      </c>
      <c r="Y34" s="20">
        <f t="shared" si="41"/>
        <v>0</v>
      </c>
      <c r="Z34" s="20">
        <f t="shared" si="42"/>
        <v>0</v>
      </c>
      <c r="AA34" s="2"/>
      <c r="AB34" s="2"/>
      <c r="AC34" s="2"/>
    </row>
    <row r="35" spans="1:29" ht="11.25" hidden="1">
      <c r="A35" s="2"/>
      <c r="B35" s="21"/>
      <c r="C35" s="2"/>
      <c r="D35" s="21"/>
      <c r="E35" s="21"/>
      <c r="F35" s="21"/>
      <c r="G35" s="27"/>
      <c r="H35" s="27"/>
      <c r="I35" s="27"/>
      <c r="J35" s="27"/>
      <c r="K35" s="27"/>
      <c r="L35" s="2"/>
      <c r="M35" s="9"/>
      <c r="N35" s="4"/>
      <c r="O35" s="3"/>
      <c r="P35" s="3"/>
      <c r="Q35" s="5"/>
      <c r="R35" s="2"/>
      <c r="S35" s="2"/>
      <c r="T35" s="2"/>
      <c r="U35" s="2"/>
      <c r="V35" s="2"/>
      <c r="W35" s="9"/>
      <c r="X35" s="9"/>
      <c r="Y35" s="2"/>
      <c r="Z35" s="2"/>
      <c r="AA35" s="2"/>
      <c r="AB35" s="2"/>
      <c r="AC35" s="2"/>
    </row>
    <row r="36" spans="1:29" ht="11.25" hidden="1">
      <c r="A36" s="23" t="s">
        <v>39</v>
      </c>
      <c r="B36" s="23" t="s">
        <v>6</v>
      </c>
      <c r="C36" s="1" t="s">
        <v>15</v>
      </c>
      <c r="D36" s="23" t="s">
        <v>14</v>
      </c>
      <c r="E36" s="23"/>
      <c r="F36" s="23"/>
      <c r="G36" s="29"/>
      <c r="H36" s="29"/>
      <c r="I36" s="29"/>
      <c r="J36" s="29"/>
      <c r="K36" s="29"/>
      <c r="L36" s="1" t="s">
        <v>6</v>
      </c>
      <c r="M36" s="10" t="s">
        <v>17</v>
      </c>
      <c r="N36" s="6" t="s">
        <v>9</v>
      </c>
      <c r="O36" s="24" t="s">
        <v>2</v>
      </c>
      <c r="P36" s="24" t="s">
        <v>3</v>
      </c>
      <c r="Q36" s="7" t="s">
        <v>16</v>
      </c>
      <c r="R36" s="7" t="s">
        <v>10</v>
      </c>
      <c r="S36" s="8" t="s">
        <v>11</v>
      </c>
      <c r="T36" s="7" t="s">
        <v>12</v>
      </c>
      <c r="U36" s="7" t="s">
        <v>13</v>
      </c>
      <c r="V36" s="7" t="s">
        <v>16</v>
      </c>
      <c r="W36" s="7" t="s">
        <v>10</v>
      </c>
      <c r="X36" s="8" t="s">
        <v>11</v>
      </c>
      <c r="Y36" s="7" t="s">
        <v>12</v>
      </c>
      <c r="Z36" s="7" t="s">
        <v>13</v>
      </c>
      <c r="AA36" s="2"/>
      <c r="AB36" s="2"/>
      <c r="AC36" s="2"/>
    </row>
    <row r="37" spans="1:29" ht="11.25" hidden="1">
      <c r="A37" s="22" t="str">
        <f aca="true" t="shared" si="43" ref="A37:A42">A29</f>
        <v>Barrett</v>
      </c>
      <c r="B37" s="22" t="str">
        <f aca="true" t="shared" si="44" ref="B37:B42">B29</f>
        <v>R</v>
      </c>
      <c r="C37" s="26" t="s">
        <v>7</v>
      </c>
      <c r="D37" s="36">
        <f>100-VLOOKUP(A36,$B$2:$M$10,11,FALSE)*100</f>
        <v>0</v>
      </c>
      <c r="E37" s="23"/>
      <c r="F37" s="23"/>
      <c r="G37" s="29"/>
      <c r="H37" s="29"/>
      <c r="I37" s="29"/>
      <c r="J37" s="29"/>
      <c r="K37" s="29"/>
      <c r="L37" s="35" t="str">
        <f aca="true" t="shared" si="45" ref="L37:L42">VLOOKUP($A37,$A$21:$Q$26,2,FALSE)</f>
        <v>R</v>
      </c>
      <c r="M37" s="35">
        <f aca="true" t="shared" si="46" ref="M37:M42">VLOOKUP($A37,$A$21:$Q$26,17,FALSE)</f>
        <v>4.1</v>
      </c>
      <c r="N37" s="17">
        <f aca="true" t="shared" si="47" ref="N37:N42">VLOOKUP($A37,$A$21:$Q$26,4,FALSE)</f>
        <v>0</v>
      </c>
      <c r="O37" s="25">
        <f>U37/(U37+U38+U39+U40+U41+U42)*D37</f>
        <v>0</v>
      </c>
      <c r="P37" s="25">
        <f>Z37/(Z37+Z38+Z39+Z40+Z41+Z42)*D38</f>
        <v>0</v>
      </c>
      <c r="Q37" s="3">
        <f aca="true" t="shared" si="48" ref="Q37:Q42">IF(L37="B",0.5,IF(L37=$C$29,0,1))</f>
        <v>0</v>
      </c>
      <c r="R37" s="3">
        <f aca="true" t="shared" si="49" ref="R37:R42">IF($N37="",0,1)</f>
        <v>1</v>
      </c>
      <c r="S37" s="5">
        <f aca="true" t="shared" si="50" ref="S37:S42">15*M37*R37</f>
        <v>61.49999999999999</v>
      </c>
      <c r="T37" s="20">
        <f>IF($N37&gt;0,$S37+10*$N37,0)</f>
        <v>0</v>
      </c>
      <c r="U37" s="20">
        <f aca="true" t="shared" si="51" ref="U37:U42">IF($N37&gt;0,(($T37+$Q37*25)*$R37)^2,0)</f>
        <v>0</v>
      </c>
      <c r="V37" s="3">
        <f aca="true" t="shared" si="52" ref="V37:V42">IF(B37="B",0.5,IF(B37=$C$30,0,1))</f>
        <v>1</v>
      </c>
      <c r="W37" s="3">
        <f aca="true" t="shared" si="53" ref="W37:W42">IF($N37="",0,1)</f>
        <v>1</v>
      </c>
      <c r="X37" s="43">
        <f aca="true" t="shared" si="54" ref="X37:X42">S37</f>
        <v>61.49999999999999</v>
      </c>
      <c r="Y37" s="20">
        <f aca="true" t="shared" si="55" ref="Y37:Y42">IF($N37&gt;0,$S37+10*$N37,0)</f>
        <v>0</v>
      </c>
      <c r="Z37" s="20">
        <f aca="true" t="shared" si="56" ref="Z37:Z42">IF($N37&gt;0,(($T37+$V37*25)*$W37)^2,0)</f>
        <v>0</v>
      </c>
      <c r="AA37" s="2"/>
      <c r="AB37" s="2"/>
      <c r="AC37" s="2"/>
    </row>
    <row r="38" spans="1:29" ht="11.25" hidden="1">
      <c r="A38" s="22" t="str">
        <f t="shared" si="43"/>
        <v>T Clark</v>
      </c>
      <c r="B38" s="22" t="str">
        <f t="shared" si="44"/>
        <v>B</v>
      </c>
      <c r="C38" s="26" t="s">
        <v>8</v>
      </c>
      <c r="D38" s="36">
        <f>100-VLOOKUP(A36,$B$2:$M$10,12,FALSE)*100</f>
        <v>11.111111111111114</v>
      </c>
      <c r="E38" s="23"/>
      <c r="F38" s="23"/>
      <c r="G38" s="29"/>
      <c r="H38" s="29"/>
      <c r="I38" s="29"/>
      <c r="J38" s="29"/>
      <c r="K38" s="29"/>
      <c r="L38" s="35" t="str">
        <f t="shared" si="45"/>
        <v>B</v>
      </c>
      <c r="M38" s="35">
        <f t="shared" si="46"/>
        <v>5.8</v>
      </c>
      <c r="N38" s="17">
        <f t="shared" si="47"/>
        <v>4</v>
      </c>
      <c r="O38" s="25">
        <f>U38/(U37+U38+U39+U40+U41+U42)*D37</f>
        <v>0</v>
      </c>
      <c r="P38" s="25">
        <f>Z38/(Z37+Z38+Z39+Z40+Z41+Z42)*D38</f>
        <v>11.111111111111114</v>
      </c>
      <c r="Q38" s="3">
        <f t="shared" si="48"/>
        <v>0.5</v>
      </c>
      <c r="R38" s="3">
        <f t="shared" si="49"/>
        <v>1</v>
      </c>
      <c r="S38" s="5">
        <f t="shared" si="50"/>
        <v>87</v>
      </c>
      <c r="T38" s="20">
        <f>IF($N38&gt;0,$S38+10*$N38,0)</f>
        <v>127</v>
      </c>
      <c r="U38" s="20">
        <f t="shared" si="51"/>
        <v>19460.25</v>
      </c>
      <c r="V38" s="3">
        <f t="shared" si="52"/>
        <v>0.5</v>
      </c>
      <c r="W38" s="3">
        <f t="shared" si="53"/>
        <v>1</v>
      </c>
      <c r="X38" s="43">
        <f t="shared" si="54"/>
        <v>87</v>
      </c>
      <c r="Y38" s="20">
        <f t="shared" si="55"/>
        <v>127</v>
      </c>
      <c r="Z38" s="20">
        <f t="shared" si="56"/>
        <v>19460.25</v>
      </c>
      <c r="AA38" s="2"/>
      <c r="AB38" s="2"/>
      <c r="AC38" s="2"/>
    </row>
    <row r="39" spans="1:29" ht="11.25" hidden="1">
      <c r="A39" s="22" t="str">
        <f t="shared" si="43"/>
        <v>Robles</v>
      </c>
      <c r="B39" s="22" t="str">
        <f t="shared" si="44"/>
        <v>L</v>
      </c>
      <c r="C39" s="13"/>
      <c r="D39" s="19"/>
      <c r="E39" s="15"/>
      <c r="F39" s="15"/>
      <c r="G39" s="30"/>
      <c r="H39" s="30"/>
      <c r="I39" s="30"/>
      <c r="J39" s="30"/>
      <c r="K39" s="30"/>
      <c r="L39" s="35" t="str">
        <f t="shared" si="45"/>
        <v>L</v>
      </c>
      <c r="M39" s="35">
        <f t="shared" si="46"/>
        <v>2.9</v>
      </c>
      <c r="N39" s="17">
        <f t="shared" si="47"/>
        <v>0</v>
      </c>
      <c r="O39" s="25">
        <f>U39/(U37+U38+U39+U40+U41+U42)*D37</f>
        <v>0</v>
      </c>
      <c r="P39" s="25">
        <f>Z39/(Z37+Z38+Z39+Z40+Z41+Z42)*D38</f>
        <v>0</v>
      </c>
      <c r="Q39" s="3">
        <f t="shared" si="48"/>
        <v>1</v>
      </c>
      <c r="R39" s="3">
        <f t="shared" si="49"/>
        <v>1</v>
      </c>
      <c r="S39" s="5">
        <f t="shared" si="50"/>
        <v>43.5</v>
      </c>
      <c r="T39" s="20">
        <f>IF($N39&gt;0,$S39+10*$N39,0)</f>
        <v>0</v>
      </c>
      <c r="U39" s="20">
        <f t="shared" si="51"/>
        <v>0</v>
      </c>
      <c r="V39" s="3">
        <f t="shared" si="52"/>
        <v>0</v>
      </c>
      <c r="W39" s="3">
        <f t="shared" si="53"/>
        <v>1</v>
      </c>
      <c r="X39" s="43">
        <f t="shared" si="54"/>
        <v>43.5</v>
      </c>
      <c r="Y39" s="20">
        <f t="shared" si="55"/>
        <v>0</v>
      </c>
      <c r="Z39" s="20">
        <f t="shared" si="56"/>
        <v>0</v>
      </c>
      <c r="AA39" s="2"/>
      <c r="AB39" s="2"/>
      <c r="AC39" s="2"/>
    </row>
    <row r="40" spans="1:29" ht="11.25" hidden="1">
      <c r="A40" s="22" t="str">
        <f t="shared" si="43"/>
        <v>Hairston</v>
      </c>
      <c r="B40" s="22" t="str">
        <f t="shared" si="44"/>
        <v>R</v>
      </c>
      <c r="C40" s="13"/>
      <c r="D40" s="19"/>
      <c r="E40" s="15"/>
      <c r="F40" s="15"/>
      <c r="G40" s="30"/>
      <c r="H40" s="30"/>
      <c r="I40" s="30"/>
      <c r="J40" s="30"/>
      <c r="K40" s="30"/>
      <c r="L40" s="35" t="str">
        <f t="shared" si="45"/>
        <v>R</v>
      </c>
      <c r="M40" s="35">
        <f t="shared" si="46"/>
        <v>4.4</v>
      </c>
      <c r="N40" s="17">
        <f t="shared" si="47"/>
        <v>0</v>
      </c>
      <c r="O40" s="25">
        <f>U40/(U37+U38+U39+U40+U41+U42)*D37</f>
        <v>0</v>
      </c>
      <c r="P40" s="25">
        <f>Z40/(Z37+Z38+Z39+Z40+Z41+Z42)*D38</f>
        <v>0</v>
      </c>
      <c r="Q40" s="3">
        <f t="shared" si="48"/>
        <v>0</v>
      </c>
      <c r="R40" s="3">
        <f t="shared" si="49"/>
        <v>1</v>
      </c>
      <c r="S40" s="5">
        <f t="shared" si="50"/>
        <v>66</v>
      </c>
      <c r="T40" s="20">
        <f>IF($N40&gt;0,$S40+10*$N40,0)</f>
        <v>0</v>
      </c>
      <c r="U40" s="20">
        <f t="shared" si="51"/>
        <v>0</v>
      </c>
      <c r="V40" s="3">
        <f t="shared" si="52"/>
        <v>1</v>
      </c>
      <c r="W40" s="3">
        <f t="shared" si="53"/>
        <v>1</v>
      </c>
      <c r="X40" s="43">
        <f t="shared" si="54"/>
        <v>66</v>
      </c>
      <c r="Y40" s="20">
        <f t="shared" si="55"/>
        <v>0</v>
      </c>
      <c r="Z40" s="20">
        <f t="shared" si="56"/>
        <v>0</v>
      </c>
      <c r="AA40" s="2"/>
      <c r="AB40" s="2"/>
      <c r="AC40" s="2"/>
    </row>
    <row r="41" spans="1:29" ht="11.25" hidden="1">
      <c r="A41" s="22" t="str">
        <f t="shared" si="43"/>
        <v>Crabbe</v>
      </c>
      <c r="B41" s="22" t="str">
        <f t="shared" si="44"/>
        <v>B</v>
      </c>
      <c r="C41" s="13"/>
      <c r="D41" s="19"/>
      <c r="E41" s="15"/>
      <c r="F41" s="15"/>
      <c r="G41" s="30"/>
      <c r="H41" s="30"/>
      <c r="I41" s="30"/>
      <c r="J41" s="30"/>
      <c r="K41" s="30"/>
      <c r="L41" s="35" t="str">
        <f t="shared" si="45"/>
        <v>B</v>
      </c>
      <c r="M41" s="35">
        <f t="shared" si="46"/>
        <v>3.5</v>
      </c>
      <c r="N41" s="17">
        <f t="shared" si="47"/>
        <v>0</v>
      </c>
      <c r="O41" s="25">
        <f>U41/(U37+U38+U39+U40+U41+U42)*D37</f>
        <v>0</v>
      </c>
      <c r="P41" s="25">
        <f>Z41/(Z37+Z38+Z39+Z40+Z41+Z42)*D38</f>
        <v>0</v>
      </c>
      <c r="Q41" s="3">
        <f t="shared" si="48"/>
        <v>0.5</v>
      </c>
      <c r="R41" s="3">
        <f t="shared" si="49"/>
        <v>1</v>
      </c>
      <c r="S41" s="5">
        <f t="shared" si="50"/>
        <v>52.5</v>
      </c>
      <c r="T41" s="20">
        <f>IF($N41&gt;0,$S41+10*$N41,0)</f>
        <v>0</v>
      </c>
      <c r="U41" s="20">
        <f t="shared" si="51"/>
        <v>0</v>
      </c>
      <c r="V41" s="3">
        <f t="shared" si="52"/>
        <v>0.5</v>
      </c>
      <c r="W41" s="3">
        <f t="shared" si="53"/>
        <v>1</v>
      </c>
      <c r="X41" s="43">
        <f t="shared" si="54"/>
        <v>52.5</v>
      </c>
      <c r="Y41" s="20">
        <f t="shared" si="55"/>
        <v>0</v>
      </c>
      <c r="Z41" s="20">
        <f t="shared" si="56"/>
        <v>0</v>
      </c>
      <c r="AA41" s="2"/>
      <c r="AB41" s="2"/>
      <c r="AC41" s="2"/>
    </row>
    <row r="42" spans="1:29" ht="11.25" hidden="1">
      <c r="A42" s="22" t="str">
        <f t="shared" si="43"/>
        <v>Gerut</v>
      </c>
      <c r="B42" s="22" t="str">
        <f t="shared" si="44"/>
        <v>L</v>
      </c>
      <c r="C42" s="13"/>
      <c r="D42" s="19"/>
      <c r="E42" s="15"/>
      <c r="F42" s="15"/>
      <c r="G42" s="30"/>
      <c r="H42" s="30"/>
      <c r="I42" s="30"/>
      <c r="J42" s="30"/>
      <c r="K42" s="30"/>
      <c r="L42" s="35" t="str">
        <f t="shared" si="45"/>
        <v>L</v>
      </c>
      <c r="M42" s="35">
        <f t="shared" si="46"/>
        <v>4.5</v>
      </c>
      <c r="N42" s="17">
        <f t="shared" si="47"/>
        <v>0</v>
      </c>
      <c r="O42" s="25">
        <f>U42/(U37+U38+U39+U40+U41+U42)*D37</f>
        <v>0</v>
      </c>
      <c r="P42" s="25">
        <f>Z42/(Z37+Z38+Z39+Z40+Z41+Z42)*D38</f>
        <v>0</v>
      </c>
      <c r="Q42" s="3">
        <f t="shared" si="48"/>
        <v>1</v>
      </c>
      <c r="R42" s="3">
        <f t="shared" si="49"/>
        <v>1</v>
      </c>
      <c r="S42" s="5">
        <f t="shared" si="50"/>
        <v>67.5</v>
      </c>
      <c r="T42" s="20">
        <f>IF(N42&gt;0,S42+10*N42,0)</f>
        <v>0</v>
      </c>
      <c r="U42" s="20">
        <f t="shared" si="51"/>
        <v>0</v>
      </c>
      <c r="V42" s="3">
        <f t="shared" si="52"/>
        <v>0</v>
      </c>
      <c r="W42" s="3">
        <f t="shared" si="53"/>
        <v>1</v>
      </c>
      <c r="X42" s="43">
        <f t="shared" si="54"/>
        <v>67.5</v>
      </c>
      <c r="Y42" s="20">
        <f t="shared" si="55"/>
        <v>0</v>
      </c>
      <c r="Z42" s="20">
        <f t="shared" si="56"/>
        <v>0</v>
      </c>
      <c r="AA42" s="2"/>
      <c r="AB42" s="2"/>
      <c r="AC42" s="2"/>
    </row>
    <row r="43" spans="1:29" ht="11.25" hidden="1">
      <c r="A43" s="2"/>
      <c r="B43" s="21"/>
      <c r="C43" s="2"/>
      <c r="D43" s="21"/>
      <c r="E43" s="21"/>
      <c r="F43" s="21"/>
      <c r="G43" s="27"/>
      <c r="H43" s="27"/>
      <c r="I43" s="27"/>
      <c r="J43" s="27"/>
      <c r="K43" s="27"/>
      <c r="L43" s="2"/>
      <c r="M43" s="9"/>
      <c r="N43" s="4"/>
      <c r="O43" s="3"/>
      <c r="P43" s="3"/>
      <c r="Q43" s="5"/>
      <c r="R43" s="2"/>
      <c r="S43" s="2"/>
      <c r="T43" s="2"/>
      <c r="U43" s="2"/>
      <c r="V43" s="2"/>
      <c r="W43" s="9"/>
      <c r="X43" s="9"/>
      <c r="Y43" s="2"/>
      <c r="Z43" s="2"/>
      <c r="AA43" s="2"/>
      <c r="AB43" s="2"/>
      <c r="AC43" s="2"/>
    </row>
    <row r="44" spans="1:29" ht="11.25" hidden="1">
      <c r="A44" s="23" t="s">
        <v>37</v>
      </c>
      <c r="B44" s="23" t="s">
        <v>6</v>
      </c>
      <c r="C44" s="1" t="s">
        <v>15</v>
      </c>
      <c r="D44" s="23" t="s">
        <v>14</v>
      </c>
      <c r="E44" s="23"/>
      <c r="F44" s="23"/>
      <c r="G44" s="29"/>
      <c r="H44" s="29"/>
      <c r="I44" s="29"/>
      <c r="J44" s="29"/>
      <c r="K44" s="29"/>
      <c r="L44" s="1" t="s">
        <v>6</v>
      </c>
      <c r="M44" s="10" t="s">
        <v>17</v>
      </c>
      <c r="N44" s="6" t="s">
        <v>9</v>
      </c>
      <c r="O44" s="24" t="s">
        <v>2</v>
      </c>
      <c r="P44" s="24" t="s">
        <v>3</v>
      </c>
      <c r="Q44" s="7" t="s">
        <v>16</v>
      </c>
      <c r="R44" s="7" t="s">
        <v>10</v>
      </c>
      <c r="S44" s="8" t="s">
        <v>11</v>
      </c>
      <c r="T44" s="7" t="s">
        <v>12</v>
      </c>
      <c r="U44" s="7" t="s">
        <v>13</v>
      </c>
      <c r="V44" s="7" t="s">
        <v>16</v>
      </c>
      <c r="W44" s="7" t="s">
        <v>10</v>
      </c>
      <c r="X44" s="8" t="s">
        <v>11</v>
      </c>
      <c r="Y44" s="7" t="s">
        <v>12</v>
      </c>
      <c r="Z44" s="7" t="s">
        <v>13</v>
      </c>
      <c r="AA44" s="2"/>
      <c r="AB44" s="2"/>
      <c r="AC44" s="2"/>
    </row>
    <row r="45" spans="1:29" ht="11.25" hidden="1">
      <c r="A45" s="22" t="str">
        <f aca="true" t="shared" si="57" ref="A45:A50">A37</f>
        <v>Barrett</v>
      </c>
      <c r="B45" s="22" t="str">
        <f aca="true" t="shared" si="58" ref="B45:B50">B37</f>
        <v>R</v>
      </c>
      <c r="C45" s="26" t="s">
        <v>7</v>
      </c>
      <c r="D45" s="36">
        <f>100-VLOOKUP(A44,$B$2:$M$10,11,FALSE)*100</f>
        <v>9.259259259259252</v>
      </c>
      <c r="E45" s="23"/>
      <c r="F45" s="23"/>
      <c r="G45" s="29"/>
      <c r="H45" s="29"/>
      <c r="I45" s="29"/>
      <c r="J45" s="29"/>
      <c r="K45" s="29"/>
      <c r="L45" s="35" t="str">
        <f aca="true" t="shared" si="59" ref="L45:L50">VLOOKUP($A45,$A$21:$Q$26,2,FALSE)</f>
        <v>R</v>
      </c>
      <c r="M45" s="35">
        <f aca="true" t="shared" si="60" ref="M45:M50">VLOOKUP($A45,$A$21:$Q$26,17,FALSE)</f>
        <v>4.1</v>
      </c>
      <c r="N45" s="17">
        <f aca="true" t="shared" si="61" ref="N45:N50">VLOOKUP($A45,$A$21:$Q$26,7,FALSE)</f>
        <v>0</v>
      </c>
      <c r="O45" s="25">
        <f>U45/(U45+U46+U47+U48+U49+U50)*D45</f>
        <v>0</v>
      </c>
      <c r="P45" s="25">
        <f>Z45/(Z45+Z46+Z47+Z48+Z49+Z50)*D46</f>
        <v>0</v>
      </c>
      <c r="Q45" s="3">
        <f aca="true" t="shared" si="62" ref="Q45:Q50">IF(L45="B",0.5,IF(L45=$C$29,0,1))</f>
        <v>0</v>
      </c>
      <c r="R45" s="3">
        <f aca="true" t="shared" si="63" ref="R45:R50">IF($N45="",0,1)</f>
        <v>1</v>
      </c>
      <c r="S45" s="5">
        <f aca="true" t="shared" si="64" ref="S45:S50">15*M45*R45</f>
        <v>61.49999999999999</v>
      </c>
      <c r="T45" s="20">
        <f>IF($N45&gt;0,$S45+10*$N45,0)</f>
        <v>0</v>
      </c>
      <c r="U45" s="20">
        <f aca="true" t="shared" si="65" ref="U45:U50">IF($N45&gt;0,(($T45+$Q45*25)*$R45)^2,0)</f>
        <v>0</v>
      </c>
      <c r="V45" s="3">
        <f aca="true" t="shared" si="66" ref="V45:V50">IF(B45="B",0.5,IF(B45=$C$30,0,1))</f>
        <v>1</v>
      </c>
      <c r="W45" s="3">
        <f aca="true" t="shared" si="67" ref="W45:W50">IF($N45="",0,1)</f>
        <v>1</v>
      </c>
      <c r="X45" s="43">
        <f aca="true" t="shared" si="68" ref="X45:X50">S45</f>
        <v>61.49999999999999</v>
      </c>
      <c r="Y45" s="20">
        <f aca="true" t="shared" si="69" ref="Y45:Y50">IF($N45&gt;0,$S45+10*$N45,0)</f>
        <v>0</v>
      </c>
      <c r="Z45" s="20">
        <f aca="true" t="shared" si="70" ref="Z45:Z50">IF($N45&gt;0,(($T45+$V45*25)*$W45)^2,0)</f>
        <v>0</v>
      </c>
      <c r="AA45" s="2"/>
      <c r="AB45" s="2"/>
      <c r="AC45" s="2"/>
    </row>
    <row r="46" spans="1:29" ht="11.25" hidden="1">
      <c r="A46" s="22" t="str">
        <f t="shared" si="57"/>
        <v>T Clark</v>
      </c>
      <c r="B46" s="22" t="str">
        <f t="shared" si="58"/>
        <v>B</v>
      </c>
      <c r="C46" s="26" t="s">
        <v>8</v>
      </c>
      <c r="D46" s="36">
        <f>100-VLOOKUP(A44,$B$2:$M$10,12,FALSE)*100</f>
        <v>3.7037037037036953</v>
      </c>
      <c r="E46" s="23"/>
      <c r="F46" s="23"/>
      <c r="G46" s="29"/>
      <c r="H46" s="29"/>
      <c r="I46" s="29"/>
      <c r="J46" s="29"/>
      <c r="K46" s="29"/>
      <c r="L46" s="35" t="str">
        <f t="shared" si="59"/>
        <v>B</v>
      </c>
      <c r="M46" s="35">
        <f t="shared" si="60"/>
        <v>5.8</v>
      </c>
      <c r="N46" s="17">
        <f t="shared" si="61"/>
        <v>0</v>
      </c>
      <c r="O46" s="25">
        <f>U46/(U45+U46+U47+U48+U49+U50)*D45</f>
        <v>0</v>
      </c>
      <c r="P46" s="25">
        <f>Z46/(Z45+Z46+Z47+Z48+Z49+Z50)*D46</f>
        <v>0</v>
      </c>
      <c r="Q46" s="3">
        <f t="shared" si="62"/>
        <v>0.5</v>
      </c>
      <c r="R46" s="3">
        <f t="shared" si="63"/>
        <v>1</v>
      </c>
      <c r="S46" s="5">
        <f t="shared" si="64"/>
        <v>87</v>
      </c>
      <c r="T46" s="20">
        <f>IF($N46&gt;0,$S46+10*$N46,0)</f>
        <v>0</v>
      </c>
      <c r="U46" s="20">
        <f t="shared" si="65"/>
        <v>0</v>
      </c>
      <c r="V46" s="3">
        <f t="shared" si="66"/>
        <v>0.5</v>
      </c>
      <c r="W46" s="3">
        <f t="shared" si="67"/>
        <v>1</v>
      </c>
      <c r="X46" s="43">
        <f t="shared" si="68"/>
        <v>87</v>
      </c>
      <c r="Y46" s="20">
        <f t="shared" si="69"/>
        <v>0</v>
      </c>
      <c r="Z46" s="20">
        <f t="shared" si="70"/>
        <v>0</v>
      </c>
      <c r="AA46" s="2"/>
      <c r="AB46" s="2"/>
      <c r="AC46" s="2"/>
    </row>
    <row r="47" spans="1:29" ht="11.25" hidden="1">
      <c r="A47" s="22" t="str">
        <f t="shared" si="57"/>
        <v>Robles</v>
      </c>
      <c r="B47" s="22" t="str">
        <f t="shared" si="58"/>
        <v>L</v>
      </c>
      <c r="C47" s="13"/>
      <c r="D47" s="19"/>
      <c r="E47" s="15"/>
      <c r="F47" s="15"/>
      <c r="G47" s="30"/>
      <c r="H47" s="30"/>
      <c r="I47" s="30"/>
      <c r="J47" s="30"/>
      <c r="K47" s="30"/>
      <c r="L47" s="35" t="str">
        <f t="shared" si="59"/>
        <v>L</v>
      </c>
      <c r="M47" s="35">
        <f t="shared" si="60"/>
        <v>2.9</v>
      </c>
      <c r="N47" s="17">
        <f t="shared" si="61"/>
        <v>3</v>
      </c>
      <c r="O47" s="25">
        <f>U47/(U45+U46+U47+U48+U49+U50)*D45</f>
        <v>3.666274806327654</v>
      </c>
      <c r="P47" s="25">
        <f>Z47/(Z45+Z46+Z47+Z48+Z49+Z50)*D46</f>
        <v>0.8124139284493737</v>
      </c>
      <c r="Q47" s="3">
        <f t="shared" si="62"/>
        <v>1</v>
      </c>
      <c r="R47" s="3">
        <f t="shared" si="63"/>
        <v>1</v>
      </c>
      <c r="S47" s="5">
        <f t="shared" si="64"/>
        <v>43.5</v>
      </c>
      <c r="T47" s="20">
        <f>IF($N47&gt;0,$S47+10*$N47,0)</f>
        <v>73.5</v>
      </c>
      <c r="U47" s="20">
        <f t="shared" si="65"/>
        <v>9702.25</v>
      </c>
      <c r="V47" s="3">
        <f t="shared" si="66"/>
        <v>0</v>
      </c>
      <c r="W47" s="3">
        <f t="shared" si="67"/>
        <v>1</v>
      </c>
      <c r="X47" s="43">
        <f t="shared" si="68"/>
        <v>43.5</v>
      </c>
      <c r="Y47" s="20">
        <f t="shared" si="69"/>
        <v>73.5</v>
      </c>
      <c r="Z47" s="20">
        <f t="shared" si="70"/>
        <v>5402.25</v>
      </c>
      <c r="AA47" s="2"/>
      <c r="AB47" s="2"/>
      <c r="AC47" s="2"/>
    </row>
    <row r="48" spans="1:29" ht="11.25" hidden="1">
      <c r="A48" s="22" t="str">
        <f t="shared" si="57"/>
        <v>Hairston</v>
      </c>
      <c r="B48" s="22" t="str">
        <f t="shared" si="58"/>
        <v>R</v>
      </c>
      <c r="C48" s="13"/>
      <c r="D48" s="19"/>
      <c r="E48" s="15"/>
      <c r="F48" s="15"/>
      <c r="G48" s="30"/>
      <c r="H48" s="30"/>
      <c r="I48" s="30"/>
      <c r="J48" s="30"/>
      <c r="K48" s="30"/>
      <c r="L48" s="35" t="str">
        <f t="shared" si="59"/>
        <v>R</v>
      </c>
      <c r="M48" s="35">
        <f t="shared" si="60"/>
        <v>4.4</v>
      </c>
      <c r="N48" s="17">
        <f t="shared" si="61"/>
        <v>1</v>
      </c>
      <c r="O48" s="25">
        <f>U48/(U45+U46+U47+U48+U49+U50)*D45</f>
        <v>2.1826280791928188</v>
      </c>
      <c r="P48" s="25">
        <f>Z48/(Z45+Z46+Z47+Z48+Z49+Z50)*D46</f>
        <v>1.5340708934447795</v>
      </c>
      <c r="Q48" s="3">
        <f t="shared" si="62"/>
        <v>0</v>
      </c>
      <c r="R48" s="3">
        <f t="shared" si="63"/>
        <v>1</v>
      </c>
      <c r="S48" s="5">
        <f t="shared" si="64"/>
        <v>66</v>
      </c>
      <c r="T48" s="20">
        <f>IF($N48&gt;0,$S48+10*$N48,0)</f>
        <v>76</v>
      </c>
      <c r="U48" s="20">
        <f t="shared" si="65"/>
        <v>5776</v>
      </c>
      <c r="V48" s="3">
        <f t="shared" si="66"/>
        <v>1</v>
      </c>
      <c r="W48" s="3">
        <f t="shared" si="67"/>
        <v>1</v>
      </c>
      <c r="X48" s="43">
        <f t="shared" si="68"/>
        <v>66</v>
      </c>
      <c r="Y48" s="20">
        <f t="shared" si="69"/>
        <v>76</v>
      </c>
      <c r="Z48" s="20">
        <f t="shared" si="70"/>
        <v>10201</v>
      </c>
      <c r="AA48" s="2"/>
      <c r="AB48" s="2"/>
      <c r="AC48" s="2"/>
    </row>
    <row r="49" spans="1:29" ht="11.25" hidden="1">
      <c r="A49" s="22" t="str">
        <f t="shared" si="57"/>
        <v>Crabbe</v>
      </c>
      <c r="B49" s="22" t="str">
        <f t="shared" si="58"/>
        <v>B</v>
      </c>
      <c r="C49" s="13"/>
      <c r="D49" s="19"/>
      <c r="E49" s="15"/>
      <c r="F49" s="15"/>
      <c r="G49" s="30"/>
      <c r="H49" s="30"/>
      <c r="I49" s="30"/>
      <c r="J49" s="30"/>
      <c r="K49" s="30"/>
      <c r="L49" s="35" t="str">
        <f t="shared" si="59"/>
        <v>B</v>
      </c>
      <c r="M49" s="35">
        <f t="shared" si="60"/>
        <v>3.5</v>
      </c>
      <c r="N49" s="17">
        <f t="shared" si="61"/>
        <v>3</v>
      </c>
      <c r="O49" s="25">
        <f>U49/(U45+U46+U47+U48+U49+U50)*D45</f>
        <v>3.41035637373878</v>
      </c>
      <c r="P49" s="25">
        <f>Z49/(Z45+Z46+Z47+Z48+Z49+Z50)*D46</f>
        <v>1.3572188818095419</v>
      </c>
      <c r="Q49" s="3">
        <f t="shared" si="62"/>
        <v>0.5</v>
      </c>
      <c r="R49" s="3">
        <f t="shared" si="63"/>
        <v>1</v>
      </c>
      <c r="S49" s="5">
        <f t="shared" si="64"/>
        <v>52.5</v>
      </c>
      <c r="T49" s="20">
        <f>IF($N49&gt;0,$S49+10*$N49,0)</f>
        <v>82.5</v>
      </c>
      <c r="U49" s="20">
        <f t="shared" si="65"/>
        <v>9025</v>
      </c>
      <c r="V49" s="3">
        <f t="shared" si="66"/>
        <v>0.5</v>
      </c>
      <c r="W49" s="3">
        <f t="shared" si="67"/>
        <v>1</v>
      </c>
      <c r="X49" s="43">
        <f t="shared" si="68"/>
        <v>52.5</v>
      </c>
      <c r="Y49" s="20">
        <f t="shared" si="69"/>
        <v>82.5</v>
      </c>
      <c r="Z49" s="20">
        <f t="shared" si="70"/>
        <v>9025</v>
      </c>
      <c r="AA49" s="2"/>
      <c r="AB49" s="2"/>
      <c r="AC49" s="2"/>
    </row>
    <row r="50" spans="1:29" ht="11.25" hidden="1">
      <c r="A50" s="22" t="str">
        <f t="shared" si="57"/>
        <v>Gerut</v>
      </c>
      <c r="B50" s="22" t="str">
        <f t="shared" si="58"/>
        <v>L</v>
      </c>
      <c r="C50" s="13"/>
      <c r="D50" s="19"/>
      <c r="E50" s="15"/>
      <c r="F50" s="15"/>
      <c r="G50" s="30"/>
      <c r="H50" s="30"/>
      <c r="I50" s="30"/>
      <c r="J50" s="30"/>
      <c r="K50" s="30"/>
      <c r="L50" s="35" t="str">
        <f t="shared" si="59"/>
        <v>L</v>
      </c>
      <c r="M50" s="35">
        <f t="shared" si="60"/>
        <v>4.5</v>
      </c>
      <c r="N50" s="17">
        <f t="shared" si="61"/>
        <v>0</v>
      </c>
      <c r="O50" s="25">
        <f>U50/(U45+U46+U47+U48+U49+U50)*D45</f>
        <v>0</v>
      </c>
      <c r="P50" s="25">
        <f>Z50/(Z45+Z46+Z47+Z48+Z49+Z50)*D46</f>
        <v>0</v>
      </c>
      <c r="Q50" s="3">
        <f t="shared" si="62"/>
        <v>1</v>
      </c>
      <c r="R50" s="3">
        <f t="shared" si="63"/>
        <v>1</v>
      </c>
      <c r="S50" s="5">
        <f t="shared" si="64"/>
        <v>67.5</v>
      </c>
      <c r="T50" s="20">
        <f>IF(N50&gt;0,S50+10*N50,0)</f>
        <v>0</v>
      </c>
      <c r="U50" s="20">
        <f t="shared" si="65"/>
        <v>0</v>
      </c>
      <c r="V50" s="3">
        <f t="shared" si="66"/>
        <v>0</v>
      </c>
      <c r="W50" s="3">
        <f t="shared" si="67"/>
        <v>1</v>
      </c>
      <c r="X50" s="43">
        <f t="shared" si="68"/>
        <v>67.5</v>
      </c>
      <c r="Y50" s="20">
        <f t="shared" si="69"/>
        <v>0</v>
      </c>
      <c r="Z50" s="20">
        <f t="shared" si="70"/>
        <v>0</v>
      </c>
      <c r="AA50" s="2"/>
      <c r="AB50" s="2"/>
      <c r="AC50" s="2"/>
    </row>
    <row r="51" spans="1:29" ht="11.25" hidden="1">
      <c r="A51" s="2"/>
      <c r="B51" s="21"/>
      <c r="C51" s="2"/>
      <c r="D51" s="21"/>
      <c r="E51" s="21"/>
      <c r="F51" s="21"/>
      <c r="G51" s="27"/>
      <c r="H51" s="27"/>
      <c r="I51" s="27"/>
      <c r="J51" s="27"/>
      <c r="K51" s="27"/>
      <c r="L51" s="2"/>
      <c r="M51" s="9"/>
      <c r="N51" s="4"/>
      <c r="O51" s="3"/>
      <c r="P51" s="3"/>
      <c r="Q51" s="5"/>
      <c r="R51" s="2"/>
      <c r="S51" s="2"/>
      <c r="T51" s="2"/>
      <c r="U51" s="2"/>
      <c r="V51" s="2"/>
      <c r="W51" s="9"/>
      <c r="X51" s="9"/>
      <c r="Y51" s="2"/>
      <c r="Z51" s="2"/>
      <c r="AA51" s="2"/>
      <c r="AB51" s="2"/>
      <c r="AC51" s="2"/>
    </row>
    <row r="52" spans="1:29" ht="11.25" hidden="1">
      <c r="A52" s="23" t="s">
        <v>38</v>
      </c>
      <c r="B52" s="23" t="s">
        <v>6</v>
      </c>
      <c r="C52" s="1" t="s">
        <v>15</v>
      </c>
      <c r="D52" s="23" t="s">
        <v>14</v>
      </c>
      <c r="E52" s="23"/>
      <c r="F52" s="23"/>
      <c r="G52" s="29"/>
      <c r="H52" s="29"/>
      <c r="I52" s="29"/>
      <c r="J52" s="29"/>
      <c r="K52" s="29"/>
      <c r="L52" s="1" t="s">
        <v>6</v>
      </c>
      <c r="M52" s="10" t="s">
        <v>17</v>
      </c>
      <c r="N52" s="6" t="s">
        <v>9</v>
      </c>
      <c r="O52" s="24" t="s">
        <v>2</v>
      </c>
      <c r="P52" s="24" t="s">
        <v>3</v>
      </c>
      <c r="Q52" s="7" t="s">
        <v>16</v>
      </c>
      <c r="R52" s="7" t="s">
        <v>10</v>
      </c>
      <c r="S52" s="8" t="s">
        <v>11</v>
      </c>
      <c r="T52" s="7" t="s">
        <v>12</v>
      </c>
      <c r="U52" s="7" t="s">
        <v>13</v>
      </c>
      <c r="V52" s="7" t="s">
        <v>16</v>
      </c>
      <c r="W52" s="7" t="s">
        <v>10</v>
      </c>
      <c r="X52" s="8" t="s">
        <v>11</v>
      </c>
      <c r="Y52" s="7" t="s">
        <v>12</v>
      </c>
      <c r="Z52" s="7" t="s">
        <v>13</v>
      </c>
      <c r="AA52" s="2"/>
      <c r="AB52" s="2"/>
      <c r="AC52" s="2"/>
    </row>
    <row r="53" spans="1:29" ht="11.25" hidden="1">
      <c r="A53" s="22" t="str">
        <f aca="true" t="shared" si="71" ref="A53:A58">A45</f>
        <v>Barrett</v>
      </c>
      <c r="B53" s="22" t="str">
        <f aca="true" t="shared" si="72" ref="B53:B58">B45</f>
        <v>R</v>
      </c>
      <c r="C53" s="26" t="s">
        <v>7</v>
      </c>
      <c r="D53" s="36">
        <f>100-VLOOKUP(A52,$B$2:$M$10,11,FALSE)*100</f>
        <v>9.259259259259252</v>
      </c>
      <c r="E53" s="23"/>
      <c r="F53" s="23"/>
      <c r="G53" s="29"/>
      <c r="H53" s="29"/>
      <c r="I53" s="29"/>
      <c r="J53" s="29"/>
      <c r="K53" s="29"/>
      <c r="L53" s="35" t="str">
        <f aca="true" t="shared" si="73" ref="L53:L58">VLOOKUP($A53,$A$21:$Q$26,2,FALSE)</f>
        <v>R</v>
      </c>
      <c r="M53" s="35">
        <f aca="true" t="shared" si="74" ref="M53:M58">VLOOKUP($A53,$A$21:$Q$26,17,FALSE)</f>
        <v>4.1</v>
      </c>
      <c r="N53" s="17">
        <f aca="true" t="shared" si="75" ref="N53:N58">VLOOKUP($A53,$A$21:$Q$26,12,FALSE)</f>
        <v>0</v>
      </c>
      <c r="O53" s="25">
        <f>U53/(U53+U54+U55+U56+U57+U58)*D53</f>
        <v>0</v>
      </c>
      <c r="P53" s="25">
        <f>Z53/(Z53+Z54+Z55+Z56+Z57+Z58)*D54</f>
        <v>0</v>
      </c>
      <c r="Q53" s="3">
        <f aca="true" t="shared" si="76" ref="Q53:Q58">IF(L53="B",0.5,IF(L53=$C$29,0,1))</f>
        <v>0</v>
      </c>
      <c r="R53" s="3">
        <f aca="true" t="shared" si="77" ref="R53:R58">IF($N53="",0,1)</f>
        <v>1</v>
      </c>
      <c r="S53" s="5">
        <f aca="true" t="shared" si="78" ref="S53:S58">15*M53*R53</f>
        <v>61.49999999999999</v>
      </c>
      <c r="T53" s="20">
        <f>IF($N53&gt;0,$S53+10*$N53,0)</f>
        <v>0</v>
      </c>
      <c r="U53" s="20">
        <f aca="true" t="shared" si="79" ref="U53:U58">IF($N53&gt;0,(($T53+$Q53*25)*$R53)^2,0)</f>
        <v>0</v>
      </c>
      <c r="V53" s="3">
        <f aca="true" t="shared" si="80" ref="V53:V58">IF(B53="B",0.5,IF(B53=$C$30,0,1))</f>
        <v>1</v>
      </c>
      <c r="W53" s="3">
        <f aca="true" t="shared" si="81" ref="W53:W58">IF($N53="",0,1)</f>
        <v>1</v>
      </c>
      <c r="X53" s="43">
        <f aca="true" t="shared" si="82" ref="X53:X58">S53</f>
        <v>61.49999999999999</v>
      </c>
      <c r="Y53" s="20">
        <f aca="true" t="shared" si="83" ref="Y53:Y58">IF($N53&gt;0,$S53+10*$N53,0)</f>
        <v>0</v>
      </c>
      <c r="Z53" s="20">
        <f aca="true" t="shared" si="84" ref="Z53:Z58">IF($N53&gt;0,(($T53+$V53*25)*$W53)^2,0)</f>
        <v>0</v>
      </c>
      <c r="AA53" s="2"/>
      <c r="AB53" s="2"/>
      <c r="AC53" s="2"/>
    </row>
    <row r="54" spans="1:29" ht="11.25" hidden="1">
      <c r="A54" s="22" t="str">
        <f t="shared" si="71"/>
        <v>T Clark</v>
      </c>
      <c r="B54" s="22" t="str">
        <f t="shared" si="72"/>
        <v>B</v>
      </c>
      <c r="C54" s="26" t="s">
        <v>8</v>
      </c>
      <c r="D54" s="36">
        <f>100-VLOOKUP(A52,$B$2:$M$10,12,FALSE)*100</f>
        <v>3.7037037037036953</v>
      </c>
      <c r="E54" s="23"/>
      <c r="F54" s="23"/>
      <c r="G54" s="29"/>
      <c r="H54" s="29"/>
      <c r="I54" s="29"/>
      <c r="J54" s="29"/>
      <c r="K54" s="29"/>
      <c r="L54" s="35" t="str">
        <f t="shared" si="73"/>
        <v>B</v>
      </c>
      <c r="M54" s="35">
        <f t="shared" si="74"/>
        <v>5.8</v>
      </c>
      <c r="N54" s="17">
        <f t="shared" si="75"/>
        <v>0</v>
      </c>
      <c r="O54" s="25">
        <f>U54/(U53+U54+U55+U56+U57+U58)*D53</f>
        <v>0</v>
      </c>
      <c r="P54" s="25">
        <f>Z54/(Z53+Z54+Z55+Z56+Z57+Z58)*D54</f>
        <v>0</v>
      </c>
      <c r="Q54" s="3">
        <f t="shared" si="76"/>
        <v>0.5</v>
      </c>
      <c r="R54" s="3">
        <f t="shared" si="77"/>
        <v>1</v>
      </c>
      <c r="S54" s="5">
        <f t="shared" si="78"/>
        <v>87</v>
      </c>
      <c r="T54" s="20">
        <f>IF($N54&gt;0,$S54+10*$N54,0)</f>
        <v>0</v>
      </c>
      <c r="U54" s="20">
        <f t="shared" si="79"/>
        <v>0</v>
      </c>
      <c r="V54" s="3">
        <f t="shared" si="80"/>
        <v>0.5</v>
      </c>
      <c r="W54" s="3">
        <f t="shared" si="81"/>
        <v>1</v>
      </c>
      <c r="X54" s="43">
        <f t="shared" si="82"/>
        <v>87</v>
      </c>
      <c r="Y54" s="20">
        <f t="shared" si="83"/>
        <v>0</v>
      </c>
      <c r="Z54" s="20">
        <f t="shared" si="84"/>
        <v>0</v>
      </c>
      <c r="AA54" s="2"/>
      <c r="AB54" s="2"/>
      <c r="AC54" s="2"/>
    </row>
    <row r="55" spans="1:29" ht="11.25" hidden="1">
      <c r="A55" s="22" t="str">
        <f t="shared" si="71"/>
        <v>Robles</v>
      </c>
      <c r="B55" s="22" t="str">
        <f t="shared" si="72"/>
        <v>L</v>
      </c>
      <c r="C55" s="13"/>
      <c r="D55" s="19"/>
      <c r="E55" s="15"/>
      <c r="F55" s="15"/>
      <c r="G55" s="30"/>
      <c r="H55" s="30"/>
      <c r="I55" s="30"/>
      <c r="J55" s="30"/>
      <c r="K55" s="30"/>
      <c r="L55" s="35" t="str">
        <f t="shared" si="73"/>
        <v>L</v>
      </c>
      <c r="M55" s="35">
        <f t="shared" si="74"/>
        <v>2.9</v>
      </c>
      <c r="N55" s="17">
        <f t="shared" si="75"/>
        <v>3</v>
      </c>
      <c r="O55" s="25">
        <f>U55/(U53+U54+U55+U56+U57+U58)*D53</f>
        <v>4.797054994628047</v>
      </c>
      <c r="P55" s="25">
        <f>Z55/(Z53+Z54+Z55+Z56+Z57+Z58)*D54</f>
        <v>1.3868431844830642</v>
      </c>
      <c r="Q55" s="3">
        <f t="shared" si="76"/>
        <v>1</v>
      </c>
      <c r="R55" s="3">
        <f t="shared" si="77"/>
        <v>1</v>
      </c>
      <c r="S55" s="5">
        <f t="shared" si="78"/>
        <v>43.5</v>
      </c>
      <c r="T55" s="20">
        <f>IF($N55&gt;0,$S55+10*$N55,0)</f>
        <v>73.5</v>
      </c>
      <c r="U55" s="20">
        <f t="shared" si="79"/>
        <v>9702.25</v>
      </c>
      <c r="V55" s="3">
        <f t="shared" si="80"/>
        <v>0</v>
      </c>
      <c r="W55" s="3">
        <f t="shared" si="81"/>
        <v>1</v>
      </c>
      <c r="X55" s="43">
        <f t="shared" si="82"/>
        <v>43.5</v>
      </c>
      <c r="Y55" s="20">
        <f t="shared" si="83"/>
        <v>73.5</v>
      </c>
      <c r="Z55" s="20">
        <f t="shared" si="84"/>
        <v>5402.25</v>
      </c>
      <c r="AA55" s="2"/>
      <c r="AB55" s="2"/>
      <c r="AC55" s="2"/>
    </row>
    <row r="56" spans="1:29" ht="11.25" hidden="1">
      <c r="A56" s="22" t="str">
        <f t="shared" si="71"/>
        <v>Hairston</v>
      </c>
      <c r="B56" s="22" t="str">
        <f t="shared" si="72"/>
        <v>R</v>
      </c>
      <c r="C56" s="13"/>
      <c r="D56" s="19"/>
      <c r="E56" s="15"/>
      <c r="F56" s="15"/>
      <c r="G56" s="30"/>
      <c r="H56" s="30"/>
      <c r="I56" s="30"/>
      <c r="J56" s="30"/>
      <c r="K56" s="30"/>
      <c r="L56" s="35" t="str">
        <f t="shared" si="73"/>
        <v>R</v>
      </c>
      <c r="M56" s="35">
        <f t="shared" si="74"/>
        <v>4.4</v>
      </c>
      <c r="N56" s="17">
        <f t="shared" si="75"/>
        <v>0</v>
      </c>
      <c r="O56" s="25">
        <f>U56/(U53+U54+U55+U56+U57+U58)*D53</f>
        <v>0</v>
      </c>
      <c r="P56" s="25">
        <f>Z56/(Z53+Z54+Z55+Z56+Z57+Z58)*D54</f>
        <v>0</v>
      </c>
      <c r="Q56" s="3">
        <f t="shared" si="76"/>
        <v>0</v>
      </c>
      <c r="R56" s="3">
        <f t="shared" si="77"/>
        <v>1</v>
      </c>
      <c r="S56" s="5">
        <f t="shared" si="78"/>
        <v>66</v>
      </c>
      <c r="T56" s="20">
        <f>IF($N56&gt;0,$S56+10*$N56,0)</f>
        <v>0</v>
      </c>
      <c r="U56" s="20">
        <f t="shared" si="79"/>
        <v>0</v>
      </c>
      <c r="V56" s="3">
        <f t="shared" si="80"/>
        <v>1</v>
      </c>
      <c r="W56" s="3">
        <f t="shared" si="81"/>
        <v>1</v>
      </c>
      <c r="X56" s="43">
        <f t="shared" si="82"/>
        <v>66</v>
      </c>
      <c r="Y56" s="20">
        <f t="shared" si="83"/>
        <v>0</v>
      </c>
      <c r="Z56" s="20">
        <f t="shared" si="84"/>
        <v>0</v>
      </c>
      <c r="AA56" s="2"/>
      <c r="AB56" s="2"/>
      <c r="AC56" s="2"/>
    </row>
    <row r="57" spans="1:29" ht="11.25" hidden="1">
      <c r="A57" s="22" t="str">
        <f t="shared" si="71"/>
        <v>Crabbe</v>
      </c>
      <c r="B57" s="22" t="str">
        <f t="shared" si="72"/>
        <v>B</v>
      </c>
      <c r="C57" s="13"/>
      <c r="D57" s="19"/>
      <c r="E57" s="15"/>
      <c r="F57" s="15"/>
      <c r="G57" s="30"/>
      <c r="H57" s="30"/>
      <c r="I57" s="30"/>
      <c r="J57" s="30"/>
      <c r="K57" s="30"/>
      <c r="L57" s="35" t="str">
        <f t="shared" si="73"/>
        <v>B</v>
      </c>
      <c r="M57" s="35">
        <f t="shared" si="74"/>
        <v>3.5</v>
      </c>
      <c r="N57" s="17">
        <f t="shared" si="75"/>
        <v>3</v>
      </c>
      <c r="O57" s="25">
        <f>U57/(U53+U54+U55+U56+U57+U58)*D53</f>
        <v>4.462204264631206</v>
      </c>
      <c r="P57" s="25">
        <f>Z57/(Z53+Z54+Z55+Z56+Z57+Z58)*D54</f>
        <v>2.316860519220631</v>
      </c>
      <c r="Q57" s="3">
        <f t="shared" si="76"/>
        <v>0.5</v>
      </c>
      <c r="R57" s="3">
        <f t="shared" si="77"/>
        <v>1</v>
      </c>
      <c r="S57" s="5">
        <f t="shared" si="78"/>
        <v>52.5</v>
      </c>
      <c r="T57" s="20">
        <f>IF($N57&gt;0,$S57+10*$N57,0)</f>
        <v>82.5</v>
      </c>
      <c r="U57" s="20">
        <f t="shared" si="79"/>
        <v>9025</v>
      </c>
      <c r="V57" s="3">
        <f t="shared" si="80"/>
        <v>0.5</v>
      </c>
      <c r="W57" s="3">
        <f t="shared" si="81"/>
        <v>1</v>
      </c>
      <c r="X57" s="43">
        <f t="shared" si="82"/>
        <v>52.5</v>
      </c>
      <c r="Y57" s="20">
        <f t="shared" si="83"/>
        <v>82.5</v>
      </c>
      <c r="Z57" s="20">
        <f t="shared" si="84"/>
        <v>9025</v>
      </c>
      <c r="AA57" s="2"/>
      <c r="AB57" s="2"/>
      <c r="AC57" s="2"/>
    </row>
    <row r="58" spans="1:29" ht="11.25" hidden="1">
      <c r="A58" s="22" t="str">
        <f t="shared" si="71"/>
        <v>Gerut</v>
      </c>
      <c r="B58" s="22" t="str">
        <f t="shared" si="72"/>
        <v>L</v>
      </c>
      <c r="C58" s="13"/>
      <c r="D58" s="19"/>
      <c r="E58" s="15"/>
      <c r="F58" s="15"/>
      <c r="G58" s="30"/>
      <c r="H58" s="30"/>
      <c r="I58" s="30"/>
      <c r="J58" s="30"/>
      <c r="K58" s="30"/>
      <c r="L58" s="35" t="str">
        <f t="shared" si="73"/>
        <v>L</v>
      </c>
      <c r="M58" s="35">
        <f t="shared" si="74"/>
        <v>4.5</v>
      </c>
      <c r="N58" s="17">
        <f t="shared" si="75"/>
        <v>0</v>
      </c>
      <c r="O58" s="25">
        <f>U58/(U53+U54+U55+U56+U57+U58)*D53</f>
        <v>0</v>
      </c>
      <c r="P58" s="25">
        <f>Z58/(Z53+Z54+Z55+Z56+Z57+Z58)*D54</f>
        <v>0</v>
      </c>
      <c r="Q58" s="3">
        <f t="shared" si="76"/>
        <v>1</v>
      </c>
      <c r="R58" s="3">
        <f t="shared" si="77"/>
        <v>1</v>
      </c>
      <c r="S58" s="5">
        <f t="shared" si="78"/>
        <v>67.5</v>
      </c>
      <c r="T58" s="20">
        <f>IF(N58&gt;0,S58+10*N58,0)</f>
        <v>0</v>
      </c>
      <c r="U58" s="20">
        <f t="shared" si="79"/>
        <v>0</v>
      </c>
      <c r="V58" s="3">
        <f t="shared" si="80"/>
        <v>0</v>
      </c>
      <c r="W58" s="3">
        <f t="shared" si="81"/>
        <v>1</v>
      </c>
      <c r="X58" s="43">
        <f t="shared" si="82"/>
        <v>67.5</v>
      </c>
      <c r="Y58" s="20">
        <f t="shared" si="83"/>
        <v>0</v>
      </c>
      <c r="Z58" s="20">
        <f t="shared" si="84"/>
        <v>0</v>
      </c>
      <c r="AA58" s="2"/>
      <c r="AB58" s="2"/>
      <c r="AC58" s="2"/>
    </row>
    <row r="59" spans="1:29" ht="11.25" hidden="1">
      <c r="A59" s="2"/>
      <c r="B59" s="21"/>
      <c r="C59" s="2"/>
      <c r="D59" s="21"/>
      <c r="E59" s="21"/>
      <c r="F59" s="21"/>
      <c r="G59" s="27"/>
      <c r="H59" s="27"/>
      <c r="I59" s="27"/>
      <c r="J59" s="27"/>
      <c r="K59" s="27"/>
      <c r="L59" s="2"/>
      <c r="M59" s="9"/>
      <c r="N59" s="4"/>
      <c r="O59" s="3"/>
      <c r="P59" s="3"/>
      <c r="Q59" s="5"/>
      <c r="R59" s="2"/>
      <c r="S59" s="2"/>
      <c r="T59" s="2"/>
      <c r="U59" s="2"/>
      <c r="V59" s="2"/>
      <c r="W59" s="9"/>
      <c r="X59" s="9"/>
      <c r="Y59" s="2"/>
      <c r="Z59" s="2"/>
      <c r="AA59" s="2"/>
      <c r="AB59" s="2"/>
      <c r="AC59" s="2"/>
    </row>
    <row r="60" spans="1:29" ht="11.25" hidden="1">
      <c r="A60" s="23" t="s">
        <v>40</v>
      </c>
      <c r="B60" s="23" t="s">
        <v>6</v>
      </c>
      <c r="C60" s="1" t="s">
        <v>15</v>
      </c>
      <c r="D60" s="23" t="s">
        <v>14</v>
      </c>
      <c r="E60" s="23"/>
      <c r="F60" s="23"/>
      <c r="G60" s="29"/>
      <c r="H60" s="29"/>
      <c r="I60" s="29"/>
      <c r="J60" s="29"/>
      <c r="K60" s="29"/>
      <c r="L60" s="1" t="s">
        <v>6</v>
      </c>
      <c r="M60" s="10" t="s">
        <v>17</v>
      </c>
      <c r="N60" s="6" t="s">
        <v>9</v>
      </c>
      <c r="O60" s="24" t="s">
        <v>2</v>
      </c>
      <c r="P60" s="24" t="s">
        <v>3</v>
      </c>
      <c r="Q60" s="7" t="s">
        <v>16</v>
      </c>
      <c r="R60" s="7" t="s">
        <v>10</v>
      </c>
      <c r="S60" s="8" t="s">
        <v>11</v>
      </c>
      <c r="T60" s="7" t="s">
        <v>12</v>
      </c>
      <c r="U60" s="7" t="s">
        <v>13</v>
      </c>
      <c r="V60" s="7" t="s">
        <v>16</v>
      </c>
      <c r="W60" s="7" t="s">
        <v>10</v>
      </c>
      <c r="X60" s="8" t="s">
        <v>11</v>
      </c>
      <c r="Y60" s="7" t="s">
        <v>12</v>
      </c>
      <c r="Z60" s="7" t="s">
        <v>13</v>
      </c>
      <c r="AA60" s="2"/>
      <c r="AB60" s="2"/>
      <c r="AC60" s="2"/>
    </row>
    <row r="61" spans="1:29" ht="11.25" hidden="1">
      <c r="A61" s="22" t="str">
        <f aca="true" t="shared" si="85" ref="A61:A66">A53</f>
        <v>Barrett</v>
      </c>
      <c r="B61" s="22" t="str">
        <f aca="true" t="shared" si="86" ref="B61:B66">B53</f>
        <v>R</v>
      </c>
      <c r="C61" s="26" t="s">
        <v>7</v>
      </c>
      <c r="D61" s="36">
        <f>100-VLOOKUP(A60,$B$2:$M$10,11,FALSE)*100</f>
        <v>6.23456790123457</v>
      </c>
      <c r="E61" s="23"/>
      <c r="F61" s="23"/>
      <c r="G61" s="29"/>
      <c r="H61" s="29"/>
      <c r="I61" s="29"/>
      <c r="J61" s="29"/>
      <c r="K61" s="29"/>
      <c r="L61" s="35" t="str">
        <f aca="true" t="shared" si="87" ref="L61:L66">VLOOKUP($A61,$A$21:$Q$26,2,FALSE)</f>
        <v>R</v>
      </c>
      <c r="M61" s="35">
        <f aca="true" t="shared" si="88" ref="M61:M66">VLOOKUP($A61,$A$21:$Q$26,17,FALSE)</f>
        <v>4.1</v>
      </c>
      <c r="N61" s="17">
        <f aca="true" t="shared" si="89" ref="N61:N66">VLOOKUP($A61,$A$21:$Q$26,13,FALSE)</f>
        <v>0</v>
      </c>
      <c r="O61" s="25">
        <f>U61/(U61+U62+U63+U64+U65+U66)*D61</f>
        <v>0</v>
      </c>
      <c r="P61" s="25">
        <f>Z61/(Z61+Z62+Z63+Z64+Z65+Z66)*D62</f>
        <v>0</v>
      </c>
      <c r="Q61" s="3">
        <f aca="true" t="shared" si="90" ref="Q61:Q66">IF(L61="B",0.5,IF(L61=$C$29,0,1))</f>
        <v>0</v>
      </c>
      <c r="R61" s="3">
        <f aca="true" t="shared" si="91" ref="R61:R66">IF($N61="",0,1)</f>
        <v>1</v>
      </c>
      <c r="S61" s="5">
        <f aca="true" t="shared" si="92" ref="S61:S66">15*M61*R61</f>
        <v>61.49999999999999</v>
      </c>
      <c r="T61" s="20">
        <f>IF($N61&gt;0,$S61+10*$N61,0)</f>
        <v>0</v>
      </c>
      <c r="U61" s="20">
        <f aca="true" t="shared" si="93" ref="U61:U66">IF($N61&gt;0,(($T61+$Q61*25)*$R61)^2,0)</f>
        <v>0</v>
      </c>
      <c r="V61" s="3">
        <f aca="true" t="shared" si="94" ref="V61:V66">IF(B61="B",0.5,IF(B61=$C$30,0,1))</f>
        <v>1</v>
      </c>
      <c r="W61" s="3">
        <f aca="true" t="shared" si="95" ref="W61:W66">IF($N61="",0,1)</f>
        <v>1</v>
      </c>
      <c r="X61" s="43">
        <f aca="true" t="shared" si="96" ref="X61:X66">S61</f>
        <v>61.49999999999999</v>
      </c>
      <c r="Y61" s="20">
        <f aca="true" t="shared" si="97" ref="Y61:Y66">IF($N61&gt;0,$S61+10*$N61,0)</f>
        <v>0</v>
      </c>
      <c r="Z61" s="20">
        <f aca="true" t="shared" si="98" ref="Z61:Z66">IF($N61&gt;0,(($T61+$V61*25)*$W61)^2,0)</f>
        <v>0</v>
      </c>
      <c r="AA61" s="2"/>
      <c r="AB61" s="2"/>
      <c r="AC61" s="2"/>
    </row>
    <row r="62" spans="1:29" ht="11.25" hidden="1">
      <c r="A62" s="22" t="str">
        <f t="shared" si="85"/>
        <v>T Clark</v>
      </c>
      <c r="B62" s="22" t="str">
        <f t="shared" si="86"/>
        <v>B</v>
      </c>
      <c r="C62" s="26" t="s">
        <v>8</v>
      </c>
      <c r="D62" s="36">
        <f>100-VLOOKUP(A60,$B$2:$M$10,12,FALSE)*100</f>
        <v>0.49382716049382225</v>
      </c>
      <c r="E62" s="23"/>
      <c r="F62" s="23"/>
      <c r="G62" s="29"/>
      <c r="H62" s="29"/>
      <c r="I62" s="29"/>
      <c r="J62" s="29"/>
      <c r="K62" s="29"/>
      <c r="L62" s="35" t="str">
        <f t="shared" si="87"/>
        <v>B</v>
      </c>
      <c r="M62" s="35">
        <f t="shared" si="88"/>
        <v>5.8</v>
      </c>
      <c r="N62" s="17">
        <f t="shared" si="89"/>
        <v>0</v>
      </c>
      <c r="O62" s="25">
        <f>U62/(U61+U62+U63+U64+U65+U66)*D61</f>
        <v>0</v>
      </c>
      <c r="P62" s="25">
        <f>Z62/(Z61+Z62+Z63+Z64+Z65+Z66)*D62</f>
        <v>0</v>
      </c>
      <c r="Q62" s="3">
        <f t="shared" si="90"/>
        <v>0.5</v>
      </c>
      <c r="R62" s="3">
        <f t="shared" si="91"/>
        <v>1</v>
      </c>
      <c r="S62" s="5">
        <f t="shared" si="92"/>
        <v>87</v>
      </c>
      <c r="T62" s="20">
        <f>IF($N62&gt;0,$S62+10*$N62,0)</f>
        <v>0</v>
      </c>
      <c r="U62" s="20">
        <f t="shared" si="93"/>
        <v>0</v>
      </c>
      <c r="V62" s="3">
        <f t="shared" si="94"/>
        <v>0.5</v>
      </c>
      <c r="W62" s="3">
        <f t="shared" si="95"/>
        <v>1</v>
      </c>
      <c r="X62" s="43">
        <f t="shared" si="96"/>
        <v>87</v>
      </c>
      <c r="Y62" s="20">
        <f t="shared" si="97"/>
        <v>0</v>
      </c>
      <c r="Z62" s="20">
        <f t="shared" si="98"/>
        <v>0</v>
      </c>
      <c r="AA62" s="2"/>
      <c r="AB62" s="2"/>
      <c r="AC62" s="2"/>
    </row>
    <row r="63" spans="1:29" ht="11.25" hidden="1">
      <c r="A63" s="22" t="str">
        <f t="shared" si="85"/>
        <v>Robles</v>
      </c>
      <c r="B63" s="22" t="str">
        <f t="shared" si="86"/>
        <v>L</v>
      </c>
      <c r="C63" s="13"/>
      <c r="D63" s="19"/>
      <c r="E63" s="15"/>
      <c r="F63" s="15"/>
      <c r="G63" s="30"/>
      <c r="H63" s="30"/>
      <c r="I63" s="30"/>
      <c r="J63" s="30"/>
      <c r="K63" s="30"/>
      <c r="L63" s="35" t="str">
        <f t="shared" si="87"/>
        <v>L</v>
      </c>
      <c r="M63" s="35">
        <f t="shared" si="88"/>
        <v>2.9</v>
      </c>
      <c r="N63" s="17">
        <f t="shared" si="89"/>
        <v>3</v>
      </c>
      <c r="O63" s="25">
        <f>U63/(U61+U62+U63+U64+U65+U66)*D61</f>
        <v>3.573488689524471</v>
      </c>
      <c r="P63" s="25">
        <f>Z63/(Z61+Z62+Z63+Z64+Z65+Z66)*D62</f>
        <v>0.21127147857037368</v>
      </c>
      <c r="Q63" s="3">
        <f t="shared" si="90"/>
        <v>1</v>
      </c>
      <c r="R63" s="3">
        <f t="shared" si="91"/>
        <v>1</v>
      </c>
      <c r="S63" s="5">
        <f t="shared" si="92"/>
        <v>43.5</v>
      </c>
      <c r="T63" s="20">
        <f>IF($N63&gt;0,$S63+10*$N63,0)</f>
        <v>73.5</v>
      </c>
      <c r="U63" s="20">
        <f t="shared" si="93"/>
        <v>9702.25</v>
      </c>
      <c r="V63" s="3">
        <f t="shared" si="94"/>
        <v>0</v>
      </c>
      <c r="W63" s="3">
        <f t="shared" si="95"/>
        <v>1</v>
      </c>
      <c r="X63" s="43">
        <f t="shared" si="96"/>
        <v>43.5</v>
      </c>
      <c r="Y63" s="20">
        <f t="shared" si="97"/>
        <v>73.5</v>
      </c>
      <c r="Z63" s="20">
        <f t="shared" si="98"/>
        <v>5402.25</v>
      </c>
      <c r="AA63" s="2"/>
      <c r="AB63" s="2"/>
      <c r="AC63" s="2"/>
    </row>
    <row r="64" spans="1:29" ht="11.25" hidden="1">
      <c r="A64" s="22" t="str">
        <f t="shared" si="85"/>
        <v>Hairston</v>
      </c>
      <c r="B64" s="22" t="str">
        <f t="shared" si="86"/>
        <v>R</v>
      </c>
      <c r="C64" s="13"/>
      <c r="D64" s="19"/>
      <c r="E64" s="15"/>
      <c r="F64" s="15"/>
      <c r="G64" s="30"/>
      <c r="H64" s="30"/>
      <c r="I64" s="30"/>
      <c r="J64" s="30"/>
      <c r="K64" s="30"/>
      <c r="L64" s="35" t="str">
        <f t="shared" si="87"/>
        <v>R</v>
      </c>
      <c r="M64" s="35">
        <f t="shared" si="88"/>
        <v>4.4</v>
      </c>
      <c r="N64" s="17">
        <f t="shared" si="89"/>
        <v>0</v>
      </c>
      <c r="O64" s="25">
        <f>U64/(U61+U62+U63+U64+U65+U66)*D61</f>
        <v>0</v>
      </c>
      <c r="P64" s="25">
        <f>Z64/(Z61+Z62+Z63+Z64+Z65+Z66)*D62</f>
        <v>0</v>
      </c>
      <c r="Q64" s="3">
        <f t="shared" si="90"/>
        <v>0</v>
      </c>
      <c r="R64" s="3">
        <f t="shared" si="91"/>
        <v>1</v>
      </c>
      <c r="S64" s="5">
        <f t="shared" si="92"/>
        <v>66</v>
      </c>
      <c r="T64" s="20">
        <f>IF($N64&gt;0,$S64+10*$N64,0)</f>
        <v>0</v>
      </c>
      <c r="U64" s="20">
        <f t="shared" si="93"/>
        <v>0</v>
      </c>
      <c r="V64" s="3">
        <f t="shared" si="94"/>
        <v>1</v>
      </c>
      <c r="W64" s="3">
        <f t="shared" si="95"/>
        <v>1</v>
      </c>
      <c r="X64" s="43">
        <f t="shared" si="96"/>
        <v>66</v>
      </c>
      <c r="Y64" s="20">
        <f t="shared" si="97"/>
        <v>0</v>
      </c>
      <c r="Z64" s="20">
        <f t="shared" si="98"/>
        <v>0</v>
      </c>
      <c r="AA64" s="2"/>
      <c r="AB64" s="2"/>
      <c r="AC64" s="2"/>
    </row>
    <row r="65" spans="1:29" ht="11.25" hidden="1">
      <c r="A65" s="22" t="str">
        <f t="shared" si="85"/>
        <v>Crabbe</v>
      </c>
      <c r="B65" s="22" t="str">
        <f t="shared" si="86"/>
        <v>B</v>
      </c>
      <c r="C65" s="13"/>
      <c r="D65" s="19"/>
      <c r="E65" s="15"/>
      <c r="F65" s="15"/>
      <c r="G65" s="30"/>
      <c r="H65" s="30"/>
      <c r="I65" s="30"/>
      <c r="J65" s="30"/>
      <c r="K65" s="30"/>
      <c r="L65" s="35" t="str">
        <f t="shared" si="87"/>
        <v>B</v>
      </c>
      <c r="M65" s="35">
        <f t="shared" si="88"/>
        <v>3.5</v>
      </c>
      <c r="N65" s="17">
        <f t="shared" si="89"/>
        <v>2</v>
      </c>
      <c r="O65" s="25">
        <f>U65/(U61+U62+U63+U64+U65+U66)*D61</f>
        <v>2.6610792117100983</v>
      </c>
      <c r="P65" s="25">
        <f>Z65/(Z61+Z62+Z63+Z64+Z65+Z66)*D62</f>
        <v>0.28255568192344854</v>
      </c>
      <c r="Q65" s="3">
        <f t="shared" si="90"/>
        <v>0.5</v>
      </c>
      <c r="R65" s="3">
        <f t="shared" si="91"/>
        <v>1</v>
      </c>
      <c r="S65" s="5">
        <f t="shared" si="92"/>
        <v>52.5</v>
      </c>
      <c r="T65" s="20">
        <f>IF($N65&gt;0,$S65+10*$N65,0)</f>
        <v>72.5</v>
      </c>
      <c r="U65" s="20">
        <f t="shared" si="93"/>
        <v>7225</v>
      </c>
      <c r="V65" s="3">
        <f t="shared" si="94"/>
        <v>0.5</v>
      </c>
      <c r="W65" s="3">
        <f t="shared" si="95"/>
        <v>1</v>
      </c>
      <c r="X65" s="43">
        <f t="shared" si="96"/>
        <v>52.5</v>
      </c>
      <c r="Y65" s="20">
        <f t="shared" si="97"/>
        <v>72.5</v>
      </c>
      <c r="Z65" s="20">
        <f t="shared" si="98"/>
        <v>7225</v>
      </c>
      <c r="AA65" s="2"/>
      <c r="AB65" s="2"/>
      <c r="AC65" s="2"/>
    </row>
    <row r="66" spans="1:29" ht="11.25" hidden="1">
      <c r="A66" s="22" t="str">
        <f t="shared" si="85"/>
        <v>Gerut</v>
      </c>
      <c r="B66" s="22" t="str">
        <f t="shared" si="86"/>
        <v>L</v>
      </c>
      <c r="C66" s="13"/>
      <c r="D66" s="19"/>
      <c r="E66" s="15"/>
      <c r="F66" s="15"/>
      <c r="G66" s="30"/>
      <c r="H66" s="30"/>
      <c r="I66" s="30"/>
      <c r="J66" s="30"/>
      <c r="K66" s="30"/>
      <c r="L66" s="35" t="str">
        <f t="shared" si="87"/>
        <v>L</v>
      </c>
      <c r="M66" s="35">
        <f t="shared" si="88"/>
        <v>4.5</v>
      </c>
      <c r="N66" s="17">
        <f t="shared" si="89"/>
        <v>0</v>
      </c>
      <c r="O66" s="25">
        <f>U66/(U61+U62+U63+U64+U65+U66)*D61</f>
        <v>0</v>
      </c>
      <c r="P66" s="25">
        <f>Z66/(Z61+Z62+Z63+Z64+Z65+Z66)*D62</f>
        <v>0</v>
      </c>
      <c r="Q66" s="3">
        <f t="shared" si="90"/>
        <v>1</v>
      </c>
      <c r="R66" s="3">
        <f t="shared" si="91"/>
        <v>1</v>
      </c>
      <c r="S66" s="5">
        <f t="shared" si="92"/>
        <v>67.5</v>
      </c>
      <c r="T66" s="20">
        <f>IF(N66&gt;0,S66+10*N66,0)</f>
        <v>0</v>
      </c>
      <c r="U66" s="20">
        <f t="shared" si="93"/>
        <v>0</v>
      </c>
      <c r="V66" s="3">
        <f t="shared" si="94"/>
        <v>0</v>
      </c>
      <c r="W66" s="3">
        <f t="shared" si="95"/>
        <v>1</v>
      </c>
      <c r="X66" s="43">
        <f t="shared" si="96"/>
        <v>67.5</v>
      </c>
      <c r="Y66" s="20">
        <f t="shared" si="97"/>
        <v>0</v>
      </c>
      <c r="Z66" s="20">
        <f t="shared" si="98"/>
        <v>0</v>
      </c>
      <c r="AA66" s="2"/>
      <c r="AB66" s="2"/>
      <c r="AC66" s="2"/>
    </row>
    <row r="67" spans="1:29" ht="11.25" hidden="1">
      <c r="A67" s="2"/>
      <c r="B67" s="21"/>
      <c r="C67" s="2"/>
      <c r="D67" s="21"/>
      <c r="E67" s="21"/>
      <c r="F67" s="21"/>
      <c r="G67" s="27"/>
      <c r="H67" s="27"/>
      <c r="I67" s="27"/>
      <c r="J67" s="27"/>
      <c r="K67" s="27"/>
      <c r="L67" s="2"/>
      <c r="M67" s="9"/>
      <c r="N67" s="4"/>
      <c r="O67" s="3"/>
      <c r="P67" s="3"/>
      <c r="Q67" s="5"/>
      <c r="R67" s="2"/>
      <c r="S67" s="2"/>
      <c r="T67" s="2"/>
      <c r="U67" s="2"/>
      <c r="V67" s="2"/>
      <c r="W67" s="9"/>
      <c r="X67" s="9"/>
      <c r="Y67" s="2"/>
      <c r="Z67" s="2"/>
      <c r="AA67" s="2"/>
      <c r="AB67" s="2"/>
      <c r="AC67" s="2"/>
    </row>
    <row r="68" spans="1:29" ht="11.25" hidden="1">
      <c r="A68" s="23" t="s">
        <v>35</v>
      </c>
      <c r="B68" s="23" t="s">
        <v>6</v>
      </c>
      <c r="C68" s="1" t="s">
        <v>15</v>
      </c>
      <c r="D68" s="23" t="s">
        <v>14</v>
      </c>
      <c r="E68" s="23"/>
      <c r="F68" s="23"/>
      <c r="G68" s="29"/>
      <c r="H68" s="29"/>
      <c r="I68" s="29"/>
      <c r="J68" s="29"/>
      <c r="K68" s="29"/>
      <c r="L68" s="1" t="s">
        <v>6</v>
      </c>
      <c r="M68" s="10" t="s">
        <v>17</v>
      </c>
      <c r="N68" s="6" t="s">
        <v>9</v>
      </c>
      <c r="O68" s="24" t="s">
        <v>2</v>
      </c>
      <c r="P68" s="24" t="s">
        <v>3</v>
      </c>
      <c r="Q68" s="7" t="s">
        <v>16</v>
      </c>
      <c r="R68" s="7" t="s">
        <v>10</v>
      </c>
      <c r="S68" s="8" t="s">
        <v>11</v>
      </c>
      <c r="T68" s="7" t="s">
        <v>12</v>
      </c>
      <c r="U68" s="7" t="s">
        <v>13</v>
      </c>
      <c r="V68" s="7" t="s">
        <v>16</v>
      </c>
      <c r="W68" s="7" t="s">
        <v>10</v>
      </c>
      <c r="X68" s="8" t="s">
        <v>11</v>
      </c>
      <c r="Y68" s="7" t="s">
        <v>12</v>
      </c>
      <c r="Z68" s="7" t="s">
        <v>13</v>
      </c>
      <c r="AA68" s="2"/>
      <c r="AB68" s="2"/>
      <c r="AC68" s="2"/>
    </row>
    <row r="69" spans="1:29" ht="11.25" hidden="1">
      <c r="A69" s="22" t="str">
        <f aca="true" t="shared" si="99" ref="A69:A74">A61</f>
        <v>Barrett</v>
      </c>
      <c r="B69" s="22" t="str">
        <f aca="true" t="shared" si="100" ref="B69:B74">B61</f>
        <v>R</v>
      </c>
      <c r="C69" s="26" t="s">
        <v>7</v>
      </c>
      <c r="D69" s="36">
        <f>100-VLOOKUP(A68,$B$2:$M$10,11,FALSE)*100</f>
        <v>33.33333333333334</v>
      </c>
      <c r="E69" s="23"/>
      <c r="F69" s="23"/>
      <c r="G69" s="29"/>
      <c r="H69" s="29"/>
      <c r="I69" s="29"/>
      <c r="J69" s="29"/>
      <c r="K69" s="29"/>
      <c r="L69" s="35" t="str">
        <f aca="true" t="shared" si="101" ref="L69:L74">VLOOKUP($A69,$A$21:$Q$26,2,FALSE)</f>
        <v>R</v>
      </c>
      <c r="M69" s="35">
        <f aca="true" t="shared" si="102" ref="M69:M74">VLOOKUP($A69,$A$21:$Q$26,17,FALSE)</f>
        <v>4.1</v>
      </c>
      <c r="N69" s="17">
        <f aca="true" t="shared" si="103" ref="N69:N74">VLOOKUP($A69,$A$21:$Q$26,14,FALSE)</f>
        <v>0</v>
      </c>
      <c r="O69" s="25">
        <f>U69/(U69+U70+U71+U72+U73+U74)*D69</f>
        <v>0</v>
      </c>
      <c r="P69" s="25">
        <f>Z69/(Z69+Z70+Z71+Z72+Z73+Z74)*D70</f>
        <v>0</v>
      </c>
      <c r="Q69" s="3">
        <f aca="true" t="shared" si="104" ref="Q69:Q74">IF(L69="B",0.5,IF(L69=$C$29,0,1))</f>
        <v>0</v>
      </c>
      <c r="R69" s="3">
        <f aca="true" t="shared" si="105" ref="R69:R74">IF($N69="",0,1)</f>
        <v>1</v>
      </c>
      <c r="S69" s="5">
        <f aca="true" t="shared" si="106" ref="S69:S74">15*M69*R69</f>
        <v>61.49999999999999</v>
      </c>
      <c r="T69" s="20">
        <f>IF($N69&gt;0,$S69+10*$N69,0)</f>
        <v>0</v>
      </c>
      <c r="U69" s="20">
        <f aca="true" t="shared" si="107" ref="U69:U74">IF($N69&gt;0,(($T69+$Q69*25)*$R69)^2,0)</f>
        <v>0</v>
      </c>
      <c r="V69" s="3">
        <f aca="true" t="shared" si="108" ref="V69:V74">IF(B69="B",0.5,IF(B69=$C$30,0,1))</f>
        <v>1</v>
      </c>
      <c r="W69" s="3">
        <f aca="true" t="shared" si="109" ref="W69:W74">IF($N69="",0,1)</f>
        <v>1</v>
      </c>
      <c r="X69" s="43">
        <f aca="true" t="shared" si="110" ref="X69:X74">S69</f>
        <v>61.49999999999999</v>
      </c>
      <c r="Y69" s="20">
        <f aca="true" t="shared" si="111" ref="Y69:Y74">IF($N69&gt;0,$S69+10*$N69,0)</f>
        <v>0</v>
      </c>
      <c r="Z69" s="20">
        <f aca="true" t="shared" si="112" ref="Z69:Z74">IF($N69&gt;0,(($T69+$V69*25)*$W69)^2,0)</f>
        <v>0</v>
      </c>
      <c r="AA69" s="2"/>
      <c r="AB69" s="2"/>
      <c r="AC69" s="2"/>
    </row>
    <row r="70" spans="1:29" ht="11.25" hidden="1">
      <c r="A70" s="22" t="str">
        <f t="shared" si="99"/>
        <v>T Clark</v>
      </c>
      <c r="B70" s="22" t="str">
        <f t="shared" si="100"/>
        <v>B</v>
      </c>
      <c r="C70" s="26" t="s">
        <v>8</v>
      </c>
      <c r="D70" s="36">
        <f>100-VLOOKUP(A68,$B$2:$M$10,12,FALSE)*100</f>
        <v>40.74074074074075</v>
      </c>
      <c r="E70" s="23"/>
      <c r="F70" s="23"/>
      <c r="G70" s="29"/>
      <c r="H70" s="29"/>
      <c r="I70" s="29"/>
      <c r="J70" s="29"/>
      <c r="K70" s="29"/>
      <c r="L70" s="35" t="str">
        <f t="shared" si="101"/>
        <v>B</v>
      </c>
      <c r="M70" s="35">
        <f t="shared" si="102"/>
        <v>5.8</v>
      </c>
      <c r="N70" s="17">
        <f t="shared" si="103"/>
        <v>0</v>
      </c>
      <c r="O70" s="25">
        <f>U70/(U69+U70+U71+U72+U73+U74)*D69</f>
        <v>0</v>
      </c>
      <c r="P70" s="25">
        <f>Z70/(Z69+Z70+Z71+Z72+Z73+Z74)*D70</f>
        <v>0</v>
      </c>
      <c r="Q70" s="3">
        <f t="shared" si="104"/>
        <v>0.5</v>
      </c>
      <c r="R70" s="3">
        <f t="shared" si="105"/>
        <v>1</v>
      </c>
      <c r="S70" s="5">
        <f t="shared" si="106"/>
        <v>87</v>
      </c>
      <c r="T70" s="20">
        <f>IF($N70&gt;0,$S70+10*$N70,0)</f>
        <v>0</v>
      </c>
      <c r="U70" s="20">
        <f t="shared" si="107"/>
        <v>0</v>
      </c>
      <c r="V70" s="3">
        <f t="shared" si="108"/>
        <v>0.5</v>
      </c>
      <c r="W70" s="3">
        <f t="shared" si="109"/>
        <v>1</v>
      </c>
      <c r="X70" s="43">
        <f t="shared" si="110"/>
        <v>87</v>
      </c>
      <c r="Y70" s="20">
        <f t="shared" si="111"/>
        <v>0</v>
      </c>
      <c r="Z70" s="20">
        <f t="shared" si="112"/>
        <v>0</v>
      </c>
      <c r="AA70" s="2"/>
      <c r="AB70" s="2"/>
      <c r="AC70" s="2"/>
    </row>
    <row r="71" spans="1:29" ht="11.25" hidden="1">
      <c r="A71" s="22" t="str">
        <f t="shared" si="99"/>
        <v>Robles</v>
      </c>
      <c r="B71" s="22" t="str">
        <f t="shared" si="100"/>
        <v>L</v>
      </c>
      <c r="C71" s="13"/>
      <c r="D71" s="19"/>
      <c r="E71" s="15"/>
      <c r="F71" s="15"/>
      <c r="G71" s="30"/>
      <c r="H71" s="30"/>
      <c r="I71" s="30"/>
      <c r="J71" s="30"/>
      <c r="K71" s="30"/>
      <c r="L71" s="35" t="str">
        <f t="shared" si="101"/>
        <v>L</v>
      </c>
      <c r="M71" s="35">
        <f t="shared" si="102"/>
        <v>2.9</v>
      </c>
      <c r="N71" s="17">
        <f t="shared" si="103"/>
        <v>0</v>
      </c>
      <c r="O71" s="25">
        <f>U71/(U69+U70+U71+U72+U73+U74)*D69</f>
        <v>0</v>
      </c>
      <c r="P71" s="25">
        <f>Z71/(Z69+Z70+Z71+Z72+Z73+Z74)*D70</f>
        <v>0</v>
      </c>
      <c r="Q71" s="3">
        <f t="shared" si="104"/>
        <v>1</v>
      </c>
      <c r="R71" s="3">
        <f t="shared" si="105"/>
        <v>1</v>
      </c>
      <c r="S71" s="5">
        <f t="shared" si="106"/>
        <v>43.5</v>
      </c>
      <c r="T71" s="20">
        <f>IF($N71&gt;0,$S71+10*$N71,0)</f>
        <v>0</v>
      </c>
      <c r="U71" s="20">
        <f t="shared" si="107"/>
        <v>0</v>
      </c>
      <c r="V71" s="3">
        <f t="shared" si="108"/>
        <v>0</v>
      </c>
      <c r="W71" s="3">
        <f t="shared" si="109"/>
        <v>1</v>
      </c>
      <c r="X71" s="43">
        <f t="shared" si="110"/>
        <v>43.5</v>
      </c>
      <c r="Y71" s="20">
        <f t="shared" si="111"/>
        <v>0</v>
      </c>
      <c r="Z71" s="20">
        <f t="shared" si="112"/>
        <v>0</v>
      </c>
      <c r="AA71" s="2"/>
      <c r="AB71" s="2"/>
      <c r="AC71" s="2"/>
    </row>
    <row r="72" spans="1:29" ht="11.25" hidden="1">
      <c r="A72" s="22" t="str">
        <f t="shared" si="99"/>
        <v>Hairston</v>
      </c>
      <c r="B72" s="22" t="str">
        <f t="shared" si="100"/>
        <v>R</v>
      </c>
      <c r="C72" s="13"/>
      <c r="D72" s="19"/>
      <c r="E72" s="15"/>
      <c r="F72" s="15"/>
      <c r="G72" s="30"/>
      <c r="H72" s="30"/>
      <c r="I72" s="30"/>
      <c r="J72" s="30"/>
      <c r="K72" s="30"/>
      <c r="L72" s="35" t="str">
        <f t="shared" si="101"/>
        <v>R</v>
      </c>
      <c r="M72" s="35">
        <f t="shared" si="102"/>
        <v>4.4</v>
      </c>
      <c r="N72" s="17">
        <f t="shared" si="103"/>
        <v>3</v>
      </c>
      <c r="O72" s="25">
        <f>U72/(U69+U70+U71+U72+U73+U74)*D69</f>
        <v>9.239861943469013</v>
      </c>
      <c r="P72" s="25">
        <f>Z72/(Z69+Z70+Z71+Z72+Z73+Z74)*D70</f>
        <v>17.981450917112504</v>
      </c>
      <c r="Q72" s="3">
        <f t="shared" si="104"/>
        <v>0</v>
      </c>
      <c r="R72" s="3">
        <f t="shared" si="105"/>
        <v>1</v>
      </c>
      <c r="S72" s="5">
        <f t="shared" si="106"/>
        <v>66</v>
      </c>
      <c r="T72" s="20">
        <f>IF($N72&gt;0,$S72+10*$N72,0)</f>
        <v>96</v>
      </c>
      <c r="U72" s="20">
        <f t="shared" si="107"/>
        <v>9216</v>
      </c>
      <c r="V72" s="3">
        <f t="shared" si="108"/>
        <v>1</v>
      </c>
      <c r="W72" s="3">
        <f t="shared" si="109"/>
        <v>1</v>
      </c>
      <c r="X72" s="43">
        <f t="shared" si="110"/>
        <v>66</v>
      </c>
      <c r="Y72" s="20">
        <f t="shared" si="111"/>
        <v>96</v>
      </c>
      <c r="Z72" s="20">
        <f t="shared" si="112"/>
        <v>14641</v>
      </c>
      <c r="AA72" s="2"/>
      <c r="AB72" s="2"/>
      <c r="AC72" s="2"/>
    </row>
    <row r="73" spans="1:29" ht="11.25" hidden="1">
      <c r="A73" s="22" t="str">
        <f t="shared" si="99"/>
        <v>Crabbe</v>
      </c>
      <c r="B73" s="22" t="str">
        <f t="shared" si="100"/>
        <v>B</v>
      </c>
      <c r="C73" s="13"/>
      <c r="D73" s="19"/>
      <c r="E73" s="15"/>
      <c r="F73" s="15"/>
      <c r="G73" s="30"/>
      <c r="H73" s="30"/>
      <c r="I73" s="30"/>
      <c r="J73" s="30"/>
      <c r="K73" s="30"/>
      <c r="L73" s="35" t="str">
        <f t="shared" si="101"/>
        <v>B</v>
      </c>
      <c r="M73" s="35">
        <f t="shared" si="102"/>
        <v>3.5</v>
      </c>
      <c r="N73" s="17">
        <f t="shared" si="103"/>
        <v>3</v>
      </c>
      <c r="O73" s="25">
        <f>U73/(U69+U70+U71+U72+U73+U74)*D69</f>
        <v>9.048367408833315</v>
      </c>
      <c r="P73" s="25">
        <f>Z73/(Z69+Z70+Z71+Z72+Z73+Z74)*D70</f>
        <v>11.084119563345423</v>
      </c>
      <c r="Q73" s="3">
        <f t="shared" si="104"/>
        <v>0.5</v>
      </c>
      <c r="R73" s="3">
        <f t="shared" si="105"/>
        <v>1</v>
      </c>
      <c r="S73" s="5">
        <f t="shared" si="106"/>
        <v>52.5</v>
      </c>
      <c r="T73" s="20">
        <f>IF($N73&gt;0,$S73+10*$N73,0)</f>
        <v>82.5</v>
      </c>
      <c r="U73" s="20">
        <f t="shared" si="107"/>
        <v>9025</v>
      </c>
      <c r="V73" s="3">
        <f t="shared" si="108"/>
        <v>0.5</v>
      </c>
      <c r="W73" s="3">
        <f t="shared" si="109"/>
        <v>1</v>
      </c>
      <c r="X73" s="43">
        <f t="shared" si="110"/>
        <v>52.5</v>
      </c>
      <c r="Y73" s="20">
        <f t="shared" si="111"/>
        <v>82.5</v>
      </c>
      <c r="Z73" s="20">
        <f t="shared" si="112"/>
        <v>9025</v>
      </c>
      <c r="AA73" s="2"/>
      <c r="AB73" s="2"/>
      <c r="AC73" s="2"/>
    </row>
    <row r="74" spans="1:29" ht="11.25" hidden="1">
      <c r="A74" s="22" t="str">
        <f t="shared" si="99"/>
        <v>Gerut</v>
      </c>
      <c r="B74" s="22" t="str">
        <f t="shared" si="100"/>
        <v>L</v>
      </c>
      <c r="C74" s="13"/>
      <c r="D74" s="19"/>
      <c r="E74" s="15"/>
      <c r="F74" s="15"/>
      <c r="G74" s="30"/>
      <c r="H74" s="30"/>
      <c r="I74" s="30"/>
      <c r="J74" s="30"/>
      <c r="K74" s="30"/>
      <c r="L74" s="35" t="str">
        <f t="shared" si="101"/>
        <v>L</v>
      </c>
      <c r="M74" s="35">
        <f t="shared" si="102"/>
        <v>4.5</v>
      </c>
      <c r="N74" s="17">
        <f t="shared" si="103"/>
        <v>3</v>
      </c>
      <c r="O74" s="25">
        <f>U74/(U69+U70+U71+U72+U73+U74)*D69</f>
        <v>15.045103981031017</v>
      </c>
      <c r="P74" s="25">
        <f>Z74/(Z69+Z70+Z71+Z72+Z73+Z74)*D70</f>
        <v>11.675170260282817</v>
      </c>
      <c r="Q74" s="3">
        <f t="shared" si="104"/>
        <v>1</v>
      </c>
      <c r="R74" s="3">
        <f t="shared" si="105"/>
        <v>1</v>
      </c>
      <c r="S74" s="5">
        <f t="shared" si="106"/>
        <v>67.5</v>
      </c>
      <c r="T74" s="20">
        <f>IF(N74&gt;0,S74+10*N74,0)</f>
        <v>97.5</v>
      </c>
      <c r="U74" s="20">
        <f t="shared" si="107"/>
        <v>15006.25</v>
      </c>
      <c r="V74" s="3">
        <f t="shared" si="108"/>
        <v>0</v>
      </c>
      <c r="W74" s="3">
        <f t="shared" si="109"/>
        <v>1</v>
      </c>
      <c r="X74" s="43">
        <f t="shared" si="110"/>
        <v>67.5</v>
      </c>
      <c r="Y74" s="20">
        <f t="shared" si="111"/>
        <v>97.5</v>
      </c>
      <c r="Z74" s="20">
        <f t="shared" si="112"/>
        <v>9506.25</v>
      </c>
      <c r="AA74" s="2"/>
      <c r="AB74" s="2"/>
      <c r="AC74" s="2"/>
    </row>
    <row r="75" spans="1:29" ht="11.25" hidden="1">
      <c r="A75" s="2"/>
      <c r="B75" s="21"/>
      <c r="C75" s="2"/>
      <c r="D75" s="21"/>
      <c r="E75" s="21"/>
      <c r="F75" s="21"/>
      <c r="G75" s="27"/>
      <c r="H75" s="27"/>
      <c r="I75" s="27"/>
      <c r="J75" s="27"/>
      <c r="K75" s="27"/>
      <c r="L75" s="2"/>
      <c r="M75" s="9"/>
      <c r="N75" s="4"/>
      <c r="O75" s="3"/>
      <c r="P75" s="3"/>
      <c r="Q75" s="5"/>
      <c r="R75" s="2"/>
      <c r="S75" s="2"/>
      <c r="T75" s="2"/>
      <c r="U75" s="2"/>
      <c r="V75" s="2"/>
      <c r="W75" s="9"/>
      <c r="X75" s="9"/>
      <c r="Y75" s="2"/>
      <c r="Z75" s="2"/>
      <c r="AA75" s="2"/>
      <c r="AB75" s="2"/>
      <c r="AC75" s="2"/>
    </row>
    <row r="76" spans="1:29" ht="11.25" hidden="1">
      <c r="A76" s="23" t="s">
        <v>36</v>
      </c>
      <c r="B76" s="23" t="s">
        <v>6</v>
      </c>
      <c r="C76" s="1" t="s">
        <v>15</v>
      </c>
      <c r="D76" s="23" t="s">
        <v>14</v>
      </c>
      <c r="E76" s="23"/>
      <c r="F76" s="23"/>
      <c r="G76" s="29"/>
      <c r="H76" s="29"/>
      <c r="I76" s="29"/>
      <c r="J76" s="29"/>
      <c r="K76" s="29"/>
      <c r="L76" s="1" t="s">
        <v>6</v>
      </c>
      <c r="M76" s="10" t="s">
        <v>17</v>
      </c>
      <c r="N76" s="6" t="s">
        <v>9</v>
      </c>
      <c r="O76" s="24" t="s">
        <v>2</v>
      </c>
      <c r="P76" s="24" t="s">
        <v>3</v>
      </c>
      <c r="Q76" s="7" t="s">
        <v>16</v>
      </c>
      <c r="R76" s="7" t="s">
        <v>10</v>
      </c>
      <c r="S76" s="8" t="s">
        <v>11</v>
      </c>
      <c r="T76" s="7" t="s">
        <v>12</v>
      </c>
      <c r="U76" s="7" t="s">
        <v>13</v>
      </c>
      <c r="V76" s="7" t="s">
        <v>16</v>
      </c>
      <c r="W76" s="7" t="s">
        <v>10</v>
      </c>
      <c r="X76" s="8" t="s">
        <v>11</v>
      </c>
      <c r="Y76" s="7" t="s">
        <v>12</v>
      </c>
      <c r="Z76" s="7" t="s">
        <v>13</v>
      </c>
      <c r="AA76" s="2"/>
      <c r="AB76" s="2"/>
      <c r="AC76" s="2"/>
    </row>
    <row r="77" spans="1:29" ht="11.25" hidden="1">
      <c r="A77" s="22" t="str">
        <f aca="true" t="shared" si="113" ref="A77:A82">A69</f>
        <v>Barrett</v>
      </c>
      <c r="B77" s="22" t="str">
        <f aca="true" t="shared" si="114" ref="B77:B82">B69</f>
        <v>R</v>
      </c>
      <c r="C77" s="26" t="s">
        <v>7</v>
      </c>
      <c r="D77" s="36">
        <f>100-VLOOKUP(A76,$B$2:$M$10,11,FALSE)*100</f>
        <v>19.999999999999986</v>
      </c>
      <c r="E77" s="23"/>
      <c r="F77" s="23"/>
      <c r="G77" s="29"/>
      <c r="H77" s="29"/>
      <c r="I77" s="29"/>
      <c r="J77" s="29"/>
      <c r="K77" s="29"/>
      <c r="L77" s="35" t="str">
        <f aca="true" t="shared" si="115" ref="L77:L82">VLOOKUP($A77,$A$21:$Q$26,2,FALSE)</f>
        <v>R</v>
      </c>
      <c r="M77" s="35">
        <f aca="true" t="shared" si="116" ref="M77:M82">VLOOKUP($A77,$A$21:$Q$26,17,FALSE)</f>
        <v>4.1</v>
      </c>
      <c r="N77" s="17">
        <f aca="true" t="shared" si="117" ref="N77:N82">VLOOKUP($A77,$A$21:$Q$26,15,FALSE)</f>
        <v>0</v>
      </c>
      <c r="O77" s="25">
        <f>U77/(U77+U78+U79+U80+U81+U82)*D77</f>
        <v>0</v>
      </c>
      <c r="P77" s="25">
        <f>Z77/(Z77+Z78+Z79+Z80+Z81+Z82)*D78</f>
        <v>0</v>
      </c>
      <c r="Q77" s="3">
        <f aca="true" t="shared" si="118" ref="Q77:Q82">IF(L77="B",0.5,IF(L77=$C$29,0,1))</f>
        <v>0</v>
      </c>
      <c r="R77" s="3">
        <f aca="true" t="shared" si="119" ref="R77:R82">IF($N77="",0,1)</f>
        <v>1</v>
      </c>
      <c r="S77" s="5">
        <f aca="true" t="shared" si="120" ref="S77:S82">15*M77*R77</f>
        <v>61.49999999999999</v>
      </c>
      <c r="T77" s="20">
        <f>IF($N77&gt;0,$S77+10*$N77,0)</f>
        <v>0</v>
      </c>
      <c r="U77" s="20">
        <f aca="true" t="shared" si="121" ref="U77:U82">IF($N77&gt;0,(($T77+$Q77*25)*$R77)^2,0)</f>
        <v>0</v>
      </c>
      <c r="V77" s="3">
        <f aca="true" t="shared" si="122" ref="V77:V82">IF(B77="B",0.5,IF(B77=$C$30,0,1))</f>
        <v>1</v>
      </c>
      <c r="W77" s="3">
        <f aca="true" t="shared" si="123" ref="W77:W82">IF($N77="",0,1)</f>
        <v>1</v>
      </c>
      <c r="X77" s="43">
        <f aca="true" t="shared" si="124" ref="X77:X82">S77</f>
        <v>61.49999999999999</v>
      </c>
      <c r="Y77" s="20">
        <f aca="true" t="shared" si="125" ref="Y77:Y82">IF($N77&gt;0,$S77+10*$N77,0)</f>
        <v>0</v>
      </c>
      <c r="Z77" s="20">
        <f aca="true" t="shared" si="126" ref="Z77:Z82">IF($N77&gt;0,(($T77+$V77*25)*$W77)^2,0)</f>
        <v>0</v>
      </c>
      <c r="AA77" s="2"/>
      <c r="AB77" s="2"/>
      <c r="AC77" s="2"/>
    </row>
    <row r="78" spans="1:29" ht="11.25" hidden="1">
      <c r="A78" s="22" t="str">
        <f t="shared" si="113"/>
        <v>T Clark</v>
      </c>
      <c r="B78" s="22" t="str">
        <f t="shared" si="114"/>
        <v>B</v>
      </c>
      <c r="C78" s="26" t="s">
        <v>8</v>
      </c>
      <c r="D78" s="36">
        <f>100-VLOOKUP(A76,$B$2:$M$10,12,FALSE)*100</f>
        <v>28.888888888888886</v>
      </c>
      <c r="E78" s="23"/>
      <c r="F78" s="23"/>
      <c r="G78" s="29"/>
      <c r="H78" s="29"/>
      <c r="I78" s="29"/>
      <c r="J78" s="29"/>
      <c r="K78" s="29"/>
      <c r="L78" s="35" t="str">
        <f t="shared" si="115"/>
        <v>B</v>
      </c>
      <c r="M78" s="35">
        <f t="shared" si="116"/>
        <v>5.8</v>
      </c>
      <c r="N78" s="17">
        <f t="shared" si="117"/>
        <v>0</v>
      </c>
      <c r="O78" s="25">
        <f>U78/(U77+U78+U79+U80+U81+U82)*D77</f>
        <v>0</v>
      </c>
      <c r="P78" s="25">
        <f>Z78/(Z77+Z78+Z79+Z80+Z81+Z82)*D78</f>
        <v>0</v>
      </c>
      <c r="Q78" s="3">
        <f t="shared" si="118"/>
        <v>0.5</v>
      </c>
      <c r="R78" s="3">
        <f t="shared" si="119"/>
        <v>1</v>
      </c>
      <c r="S78" s="5">
        <f t="shared" si="120"/>
        <v>87</v>
      </c>
      <c r="T78" s="20">
        <f>IF($N78&gt;0,$S78+10*$N78,0)</f>
        <v>0</v>
      </c>
      <c r="U78" s="20">
        <f t="shared" si="121"/>
        <v>0</v>
      </c>
      <c r="V78" s="3">
        <f t="shared" si="122"/>
        <v>0.5</v>
      </c>
      <c r="W78" s="3">
        <f t="shared" si="123"/>
        <v>1</v>
      </c>
      <c r="X78" s="43">
        <f t="shared" si="124"/>
        <v>87</v>
      </c>
      <c r="Y78" s="20">
        <f t="shared" si="125"/>
        <v>0</v>
      </c>
      <c r="Z78" s="20">
        <f t="shared" si="126"/>
        <v>0</v>
      </c>
      <c r="AA78" s="2"/>
      <c r="AB78" s="2"/>
      <c r="AC78" s="2"/>
    </row>
    <row r="79" spans="1:29" ht="11.25" hidden="1">
      <c r="A79" s="22" t="str">
        <f t="shared" si="113"/>
        <v>Robles</v>
      </c>
      <c r="B79" s="22" t="str">
        <f t="shared" si="114"/>
        <v>L</v>
      </c>
      <c r="C79" s="13"/>
      <c r="D79" s="19"/>
      <c r="E79" s="15"/>
      <c r="F79" s="15"/>
      <c r="G79" s="30"/>
      <c r="H79" s="30"/>
      <c r="I79" s="30"/>
      <c r="J79" s="30"/>
      <c r="K79" s="30"/>
      <c r="L79" s="35" t="str">
        <f t="shared" si="115"/>
        <v>L</v>
      </c>
      <c r="M79" s="35">
        <f t="shared" si="116"/>
        <v>2.9</v>
      </c>
      <c r="N79" s="17">
        <f t="shared" si="117"/>
        <v>0</v>
      </c>
      <c r="O79" s="25">
        <f>U79/(U77+U78+U79+U80+U81+U82)*D77</f>
        <v>0</v>
      </c>
      <c r="P79" s="25">
        <f>Z79/(Z77+Z78+Z79+Z80+Z81+Z82)*D78</f>
        <v>0</v>
      </c>
      <c r="Q79" s="3">
        <f t="shared" si="118"/>
        <v>1</v>
      </c>
      <c r="R79" s="3">
        <f t="shared" si="119"/>
        <v>1</v>
      </c>
      <c r="S79" s="5">
        <f t="shared" si="120"/>
        <v>43.5</v>
      </c>
      <c r="T79" s="20">
        <f>IF($N79&gt;0,$S79+10*$N79,0)</f>
        <v>0</v>
      </c>
      <c r="U79" s="20">
        <f t="shared" si="121"/>
        <v>0</v>
      </c>
      <c r="V79" s="3">
        <f t="shared" si="122"/>
        <v>0</v>
      </c>
      <c r="W79" s="3">
        <f t="shared" si="123"/>
        <v>1</v>
      </c>
      <c r="X79" s="43">
        <f t="shared" si="124"/>
        <v>43.5</v>
      </c>
      <c r="Y79" s="20">
        <f t="shared" si="125"/>
        <v>0</v>
      </c>
      <c r="Z79" s="20">
        <f t="shared" si="126"/>
        <v>0</v>
      </c>
      <c r="AA79" s="2"/>
      <c r="AB79" s="2"/>
      <c r="AC79" s="2"/>
    </row>
    <row r="80" spans="1:29" ht="11.25" hidden="1">
      <c r="A80" s="22" t="str">
        <f t="shared" si="113"/>
        <v>Hairston</v>
      </c>
      <c r="B80" s="22" t="str">
        <f t="shared" si="114"/>
        <v>R</v>
      </c>
      <c r="C80" s="13"/>
      <c r="D80" s="19"/>
      <c r="E80" s="15"/>
      <c r="F80" s="15"/>
      <c r="G80" s="30"/>
      <c r="H80" s="30"/>
      <c r="I80" s="30"/>
      <c r="J80" s="30"/>
      <c r="K80" s="30"/>
      <c r="L80" s="35" t="str">
        <f t="shared" si="115"/>
        <v>R</v>
      </c>
      <c r="M80" s="35">
        <f t="shared" si="116"/>
        <v>4.4</v>
      </c>
      <c r="N80" s="17">
        <f t="shared" si="117"/>
        <v>1</v>
      </c>
      <c r="O80" s="25">
        <f>U80/(U77+U78+U79+U80+U81+U82)*D77</f>
        <v>4.564699838978946</v>
      </c>
      <c r="P80" s="25">
        <f>Z80/(Z77+Z78+Z79+Z80+Z81+Z82)*D78</f>
        <v>11.679321327093522</v>
      </c>
      <c r="Q80" s="3">
        <f t="shared" si="118"/>
        <v>0</v>
      </c>
      <c r="R80" s="3">
        <f t="shared" si="119"/>
        <v>1</v>
      </c>
      <c r="S80" s="5">
        <f t="shared" si="120"/>
        <v>66</v>
      </c>
      <c r="T80" s="20">
        <f>IF($N80&gt;0,$S80+10*$N80,0)</f>
        <v>76</v>
      </c>
      <c r="U80" s="20">
        <f t="shared" si="121"/>
        <v>5776</v>
      </c>
      <c r="V80" s="3">
        <f t="shared" si="122"/>
        <v>1</v>
      </c>
      <c r="W80" s="3">
        <f t="shared" si="123"/>
        <v>1</v>
      </c>
      <c r="X80" s="43">
        <f t="shared" si="124"/>
        <v>66</v>
      </c>
      <c r="Y80" s="20">
        <f t="shared" si="125"/>
        <v>76</v>
      </c>
      <c r="Z80" s="20">
        <f t="shared" si="126"/>
        <v>10201</v>
      </c>
      <c r="AA80" s="2"/>
      <c r="AB80" s="2"/>
      <c r="AC80" s="2"/>
    </row>
    <row r="81" spans="1:29" ht="11.25" hidden="1">
      <c r="A81" s="22" t="str">
        <f t="shared" si="113"/>
        <v>Crabbe</v>
      </c>
      <c r="B81" s="22" t="str">
        <f t="shared" si="114"/>
        <v>B</v>
      </c>
      <c r="C81" s="13"/>
      <c r="D81" s="19"/>
      <c r="E81" s="15"/>
      <c r="F81" s="15"/>
      <c r="G81" s="30"/>
      <c r="H81" s="30"/>
      <c r="I81" s="30"/>
      <c r="J81" s="30"/>
      <c r="K81" s="30"/>
      <c r="L81" s="35" t="str">
        <f t="shared" si="115"/>
        <v>B</v>
      </c>
      <c r="M81" s="35">
        <f t="shared" si="116"/>
        <v>3.5</v>
      </c>
      <c r="N81" s="17">
        <f t="shared" si="117"/>
        <v>3</v>
      </c>
      <c r="O81" s="25">
        <f>U81/(U77+U78+U79+U80+U81+U82)*D77</f>
        <v>7.132343498404603</v>
      </c>
      <c r="P81" s="25">
        <f>Z81/(Z77+Z78+Z79+Z80+Z81+Z82)*D78</f>
        <v>10.332896282425157</v>
      </c>
      <c r="Q81" s="3">
        <f t="shared" si="118"/>
        <v>0.5</v>
      </c>
      <c r="R81" s="3">
        <f t="shared" si="119"/>
        <v>1</v>
      </c>
      <c r="S81" s="5">
        <f t="shared" si="120"/>
        <v>52.5</v>
      </c>
      <c r="T81" s="20">
        <f>IF($N81&gt;0,$S81+10*$N81,0)</f>
        <v>82.5</v>
      </c>
      <c r="U81" s="20">
        <f t="shared" si="121"/>
        <v>9025</v>
      </c>
      <c r="V81" s="3">
        <f t="shared" si="122"/>
        <v>0.5</v>
      </c>
      <c r="W81" s="3">
        <f t="shared" si="123"/>
        <v>1</v>
      </c>
      <c r="X81" s="43">
        <f t="shared" si="124"/>
        <v>52.5</v>
      </c>
      <c r="Y81" s="20">
        <f t="shared" si="125"/>
        <v>82.5</v>
      </c>
      <c r="Z81" s="20">
        <f t="shared" si="126"/>
        <v>9025</v>
      </c>
      <c r="AA81" s="2"/>
      <c r="AB81" s="2"/>
      <c r="AC81" s="2"/>
    </row>
    <row r="82" spans="1:29" ht="11.25" hidden="1">
      <c r="A82" s="22" t="str">
        <f t="shared" si="113"/>
        <v>Gerut</v>
      </c>
      <c r="B82" s="22" t="str">
        <f t="shared" si="114"/>
        <v>L</v>
      </c>
      <c r="C82" s="13"/>
      <c r="D82" s="19"/>
      <c r="E82" s="15"/>
      <c r="F82" s="15"/>
      <c r="G82" s="30"/>
      <c r="H82" s="30"/>
      <c r="I82" s="30"/>
      <c r="J82" s="30"/>
      <c r="K82" s="30"/>
      <c r="L82" s="35" t="str">
        <f t="shared" si="115"/>
        <v>L</v>
      </c>
      <c r="M82" s="35">
        <f t="shared" si="116"/>
        <v>4.5</v>
      </c>
      <c r="N82" s="17">
        <f t="shared" si="117"/>
        <v>1</v>
      </c>
      <c r="O82" s="25">
        <f>U82/(U77+U78+U79+U80+U81+U82)*D77</f>
        <v>8.302956662616438</v>
      </c>
      <c r="P82" s="25">
        <f>Z82/(Z77+Z78+Z79+Z80+Z81+Z82)*D78</f>
        <v>6.876671279370205</v>
      </c>
      <c r="Q82" s="3">
        <f t="shared" si="118"/>
        <v>1</v>
      </c>
      <c r="R82" s="3">
        <f t="shared" si="119"/>
        <v>1</v>
      </c>
      <c r="S82" s="5">
        <f t="shared" si="120"/>
        <v>67.5</v>
      </c>
      <c r="T82" s="20">
        <f>IF(N82&gt;0,S82+10*N82,0)</f>
        <v>77.5</v>
      </c>
      <c r="U82" s="20">
        <f t="shared" si="121"/>
        <v>10506.25</v>
      </c>
      <c r="V82" s="3">
        <f t="shared" si="122"/>
        <v>0</v>
      </c>
      <c r="W82" s="3">
        <f t="shared" si="123"/>
        <v>1</v>
      </c>
      <c r="X82" s="43">
        <f t="shared" si="124"/>
        <v>67.5</v>
      </c>
      <c r="Y82" s="20">
        <f t="shared" si="125"/>
        <v>77.5</v>
      </c>
      <c r="Z82" s="20">
        <f t="shared" si="126"/>
        <v>6006.25</v>
      </c>
      <c r="AA82" s="2"/>
      <c r="AB82" s="2"/>
      <c r="AC82" s="2"/>
    </row>
    <row r="83" spans="1:29" ht="11.25" hidden="1">
      <c r="A83" s="2"/>
      <c r="B83" s="21"/>
      <c r="C83" s="2"/>
      <c r="D83" s="21"/>
      <c r="E83" s="21"/>
      <c r="F83" s="21"/>
      <c r="G83" s="27"/>
      <c r="H83" s="27"/>
      <c r="I83" s="27"/>
      <c r="J83" s="27"/>
      <c r="K83" s="27"/>
      <c r="L83" s="2"/>
      <c r="M83" s="9"/>
      <c r="N83" s="4"/>
      <c r="O83" s="3"/>
      <c r="P83" s="3"/>
      <c r="Q83" s="5"/>
      <c r="R83" s="2"/>
      <c r="S83" s="2"/>
      <c r="T83" s="2"/>
      <c r="U83" s="2"/>
      <c r="V83" s="2"/>
      <c r="W83" s="9"/>
      <c r="X83" s="9"/>
      <c r="Y83" s="2"/>
      <c r="Z83" s="2"/>
      <c r="AA83" s="2"/>
      <c r="AB83" s="2"/>
      <c r="AC83" s="2"/>
    </row>
    <row r="84" spans="1:29" ht="11.25" hidden="1">
      <c r="A84" s="23" t="s">
        <v>41</v>
      </c>
      <c r="B84" s="23" t="s">
        <v>6</v>
      </c>
      <c r="C84" s="1" t="s">
        <v>15</v>
      </c>
      <c r="D84" s="23" t="s">
        <v>14</v>
      </c>
      <c r="E84" s="23"/>
      <c r="F84" s="23"/>
      <c r="G84" s="29"/>
      <c r="H84" s="29"/>
      <c r="I84" s="29"/>
      <c r="J84" s="29"/>
      <c r="K84" s="29"/>
      <c r="L84" s="1" t="s">
        <v>6</v>
      </c>
      <c r="M84" s="10" t="s">
        <v>17</v>
      </c>
      <c r="N84" s="6" t="s">
        <v>9</v>
      </c>
      <c r="O84" s="24" t="s">
        <v>2</v>
      </c>
      <c r="P84" s="24" t="s">
        <v>3</v>
      </c>
      <c r="Q84" s="7" t="s">
        <v>16</v>
      </c>
      <c r="R84" s="7" t="s">
        <v>10</v>
      </c>
      <c r="S84" s="8" t="s">
        <v>11</v>
      </c>
      <c r="T84" s="7" t="s">
        <v>12</v>
      </c>
      <c r="U84" s="7" t="s">
        <v>13</v>
      </c>
      <c r="V84" s="7" t="s">
        <v>16</v>
      </c>
      <c r="W84" s="7" t="s">
        <v>10</v>
      </c>
      <c r="X84" s="8" t="s">
        <v>11</v>
      </c>
      <c r="Y84" s="7" t="s">
        <v>12</v>
      </c>
      <c r="Z84" s="7" t="s">
        <v>13</v>
      </c>
      <c r="AA84" s="2"/>
      <c r="AB84" s="2"/>
      <c r="AC84" s="2"/>
    </row>
    <row r="85" spans="1:29" ht="11.25" hidden="1">
      <c r="A85" s="22" t="str">
        <f aca="true" t="shared" si="127" ref="A85:A90">A77</f>
        <v>Barrett</v>
      </c>
      <c r="B85" s="22" t="str">
        <f aca="true" t="shared" si="128" ref="B85:B90">B77</f>
        <v>R</v>
      </c>
      <c r="C85" s="26" t="s">
        <v>7</v>
      </c>
      <c r="D85" s="36">
        <f>100-VLOOKUP(A84,$B$2:$M$10,11,FALSE)*100</f>
        <v>0</v>
      </c>
      <c r="E85" s="23"/>
      <c r="F85" s="23"/>
      <c r="G85" s="29"/>
      <c r="H85" s="29"/>
      <c r="I85" s="29"/>
      <c r="J85" s="29"/>
      <c r="K85" s="29"/>
      <c r="L85" s="35" t="str">
        <f aca="true" t="shared" si="129" ref="L85:L90">VLOOKUP($A85,$A$21:$Q$26,2,FALSE)</f>
        <v>R</v>
      </c>
      <c r="M85" s="35">
        <f aca="true" t="shared" si="130" ref="M85:M90">VLOOKUP($A85,$A$21:$Q$26,17,FALSE)</f>
        <v>4.1</v>
      </c>
      <c r="N85" s="17">
        <f aca="true" t="shared" si="131" ref="N85:N90">VLOOKUP($A85,$A$21:$Q$26,16,FALSE)</f>
        <v>0</v>
      </c>
      <c r="O85" s="25">
        <f>U85/(U85+U86+U87+U88+U89+U90)*D85</f>
        <v>0</v>
      </c>
      <c r="P85" s="25">
        <f>Z85/(Z85+Z86+Z87+Z88+Z89+Z90)*D86</f>
        <v>0</v>
      </c>
      <c r="Q85" s="3">
        <f aca="true" t="shared" si="132" ref="Q85:Q90">IF(L85="B",0.5,IF(L85=$C$29,0,1))</f>
        <v>0</v>
      </c>
      <c r="R85" s="3">
        <f aca="true" t="shared" si="133" ref="R85:R90">IF($N85="",0,1)</f>
        <v>1</v>
      </c>
      <c r="S85" s="5">
        <f aca="true" t="shared" si="134" ref="S85:S90">15*M85*R85</f>
        <v>61.49999999999999</v>
      </c>
      <c r="T85" s="20">
        <f>IF($N85&gt;0,$S85+10*$N85,0)</f>
        <v>0</v>
      </c>
      <c r="U85" s="20">
        <f aca="true" t="shared" si="135" ref="U85:U90">IF($N85&gt;0,(($T85+$Q85*25)*$R85)^2,0)</f>
        <v>0</v>
      </c>
      <c r="V85" s="3">
        <f aca="true" t="shared" si="136" ref="V85:V90">IF(B85="B",0.5,IF(B85=$C$30,0,1))</f>
        <v>1</v>
      </c>
      <c r="W85" s="3">
        <f aca="true" t="shared" si="137" ref="W85:W90">IF($N85="",0,1)</f>
        <v>1</v>
      </c>
      <c r="X85" s="43">
        <f aca="true" t="shared" si="138" ref="X85:X90">S85</f>
        <v>61.49999999999999</v>
      </c>
      <c r="Y85" s="20">
        <f aca="true" t="shared" si="139" ref="Y85:Y90">IF($N85&gt;0,$S85+10*$N85,0)</f>
        <v>0</v>
      </c>
      <c r="Z85" s="20">
        <f aca="true" t="shared" si="140" ref="Z85:Z90">IF($N85&gt;0,(($T85+$V85*25)*$W85)^2,0)</f>
        <v>0</v>
      </c>
      <c r="AA85" s="2"/>
      <c r="AB85" s="2"/>
      <c r="AC85" s="2"/>
    </row>
    <row r="86" spans="1:29" ht="11.25" hidden="1">
      <c r="A86" s="22" t="str">
        <f t="shared" si="127"/>
        <v>T Clark</v>
      </c>
      <c r="B86" s="22" t="str">
        <f t="shared" si="128"/>
        <v>B</v>
      </c>
      <c r="C86" s="26" t="s">
        <v>8</v>
      </c>
      <c r="D86" s="36">
        <f>100-VLOOKUP(A84,$B$2:$M$10,12,FALSE)*100</f>
        <v>11.111111111111114</v>
      </c>
      <c r="E86" s="23"/>
      <c r="F86" s="23"/>
      <c r="G86" s="29"/>
      <c r="H86" s="29"/>
      <c r="I86" s="29"/>
      <c r="J86" s="29"/>
      <c r="K86" s="29"/>
      <c r="L86" s="35" t="str">
        <f t="shared" si="129"/>
        <v>B</v>
      </c>
      <c r="M86" s="35">
        <f t="shared" si="130"/>
        <v>5.8</v>
      </c>
      <c r="N86" s="17">
        <f t="shared" si="131"/>
        <v>0</v>
      </c>
      <c r="O86" s="25">
        <f>U86/(U85+U86+U87+U88+U89+U90)*D85</f>
        <v>0</v>
      </c>
      <c r="P86" s="25">
        <f>Z86/(Z85+Z86+Z87+Z88+Z89+Z90)*D86</f>
        <v>0</v>
      </c>
      <c r="Q86" s="3">
        <f t="shared" si="132"/>
        <v>0.5</v>
      </c>
      <c r="R86" s="3">
        <f t="shared" si="133"/>
        <v>1</v>
      </c>
      <c r="S86" s="5">
        <f t="shared" si="134"/>
        <v>87</v>
      </c>
      <c r="T86" s="20">
        <f>IF($N86&gt;0,$S86+10*$N86,0)</f>
        <v>0</v>
      </c>
      <c r="U86" s="20">
        <f t="shared" si="135"/>
        <v>0</v>
      </c>
      <c r="V86" s="3">
        <f t="shared" si="136"/>
        <v>0.5</v>
      </c>
      <c r="W86" s="3">
        <f t="shared" si="137"/>
        <v>1</v>
      </c>
      <c r="X86" s="43">
        <f t="shared" si="138"/>
        <v>87</v>
      </c>
      <c r="Y86" s="20">
        <f t="shared" si="139"/>
        <v>0</v>
      </c>
      <c r="Z86" s="20">
        <f t="shared" si="140"/>
        <v>0</v>
      </c>
      <c r="AA86" s="2"/>
      <c r="AB86" s="2"/>
      <c r="AC86" s="2"/>
    </row>
    <row r="87" spans="1:29" ht="11.25" hidden="1">
      <c r="A87" s="22" t="str">
        <f t="shared" si="127"/>
        <v>Robles</v>
      </c>
      <c r="B87" s="22" t="str">
        <f t="shared" si="128"/>
        <v>L</v>
      </c>
      <c r="C87" s="13"/>
      <c r="D87" s="19"/>
      <c r="E87" s="15"/>
      <c r="F87" s="15"/>
      <c r="G87" s="30"/>
      <c r="H87" s="30"/>
      <c r="I87" s="30"/>
      <c r="J87" s="30"/>
      <c r="K87" s="30"/>
      <c r="L87" s="35" t="str">
        <f t="shared" si="129"/>
        <v>L</v>
      </c>
      <c r="M87" s="35">
        <f t="shared" si="130"/>
        <v>2.9</v>
      </c>
      <c r="N87" s="17">
        <f t="shared" si="131"/>
        <v>0</v>
      </c>
      <c r="O87" s="25">
        <f>U87/(U85+U86+U87+U88+U89+U90)*D85</f>
        <v>0</v>
      </c>
      <c r="P87" s="25">
        <f>Z87/(Z85+Z86+Z87+Z88+Z89+Z90)*D86</f>
        <v>0</v>
      </c>
      <c r="Q87" s="3">
        <f t="shared" si="132"/>
        <v>1</v>
      </c>
      <c r="R87" s="3">
        <f t="shared" si="133"/>
        <v>1</v>
      </c>
      <c r="S87" s="5">
        <f t="shared" si="134"/>
        <v>43.5</v>
      </c>
      <c r="T87" s="20">
        <f>IF($N87&gt;0,$S87+10*$N87,0)</f>
        <v>0</v>
      </c>
      <c r="U87" s="20">
        <f t="shared" si="135"/>
        <v>0</v>
      </c>
      <c r="V87" s="3">
        <f t="shared" si="136"/>
        <v>0</v>
      </c>
      <c r="W87" s="3">
        <f t="shared" si="137"/>
        <v>1</v>
      </c>
      <c r="X87" s="43">
        <f t="shared" si="138"/>
        <v>43.5</v>
      </c>
      <c r="Y87" s="20">
        <f t="shared" si="139"/>
        <v>0</v>
      </c>
      <c r="Z87" s="20">
        <f t="shared" si="140"/>
        <v>0</v>
      </c>
      <c r="AA87" s="2"/>
      <c r="AB87" s="2"/>
      <c r="AC87" s="2"/>
    </row>
    <row r="88" spans="1:29" ht="11.25" hidden="1">
      <c r="A88" s="22" t="str">
        <f t="shared" si="127"/>
        <v>Hairston</v>
      </c>
      <c r="B88" s="22" t="str">
        <f t="shared" si="128"/>
        <v>R</v>
      </c>
      <c r="C88" s="13"/>
      <c r="D88" s="19"/>
      <c r="E88" s="15"/>
      <c r="F88" s="15"/>
      <c r="G88" s="30"/>
      <c r="H88" s="30"/>
      <c r="I88" s="30"/>
      <c r="J88" s="30"/>
      <c r="K88" s="30"/>
      <c r="L88" s="35" t="str">
        <f t="shared" si="129"/>
        <v>R</v>
      </c>
      <c r="M88" s="35">
        <f t="shared" si="130"/>
        <v>4.4</v>
      </c>
      <c r="N88" s="17">
        <f t="shared" si="131"/>
        <v>2</v>
      </c>
      <c r="O88" s="25">
        <f>U88/(U85+U86+U87+U88+U89+U90)*D85</f>
        <v>0</v>
      </c>
      <c r="P88" s="25">
        <f>Z88/(Z85+Z86+Z87+Z88+Z89+Z90)*D86</f>
        <v>4.712199571461764</v>
      </c>
      <c r="Q88" s="3">
        <f t="shared" si="132"/>
        <v>0</v>
      </c>
      <c r="R88" s="3">
        <f t="shared" si="133"/>
        <v>1</v>
      </c>
      <c r="S88" s="5">
        <f t="shared" si="134"/>
        <v>66</v>
      </c>
      <c r="T88" s="20">
        <f>IF($N88&gt;0,$S88+10*$N88,0)</f>
        <v>86</v>
      </c>
      <c r="U88" s="20">
        <f t="shared" si="135"/>
        <v>7396</v>
      </c>
      <c r="V88" s="3">
        <f t="shared" si="136"/>
        <v>1</v>
      </c>
      <c r="W88" s="3">
        <f t="shared" si="137"/>
        <v>1</v>
      </c>
      <c r="X88" s="43">
        <f t="shared" si="138"/>
        <v>66</v>
      </c>
      <c r="Y88" s="20">
        <f t="shared" si="139"/>
        <v>86</v>
      </c>
      <c r="Z88" s="20">
        <f t="shared" si="140"/>
        <v>12321</v>
      </c>
      <c r="AA88" s="2"/>
      <c r="AB88" s="2"/>
      <c r="AC88" s="2"/>
    </row>
    <row r="89" spans="1:29" ht="11.25" hidden="1">
      <c r="A89" s="22" t="str">
        <f t="shared" si="127"/>
        <v>Crabbe</v>
      </c>
      <c r="B89" s="22" t="str">
        <f t="shared" si="128"/>
        <v>B</v>
      </c>
      <c r="C89" s="13"/>
      <c r="D89" s="19"/>
      <c r="E89" s="15"/>
      <c r="F89" s="15"/>
      <c r="G89" s="30"/>
      <c r="H89" s="30"/>
      <c r="I89" s="30"/>
      <c r="J89" s="30"/>
      <c r="K89" s="30"/>
      <c r="L89" s="35" t="str">
        <f t="shared" si="129"/>
        <v>B</v>
      </c>
      <c r="M89" s="35">
        <f t="shared" si="130"/>
        <v>3.5</v>
      </c>
      <c r="N89" s="17">
        <f t="shared" si="131"/>
        <v>2</v>
      </c>
      <c r="O89" s="25">
        <f>U89/(U85+U86+U87+U88+U89+U90)*D85</f>
        <v>0</v>
      </c>
      <c r="P89" s="25">
        <f>Z89/(Z85+Z86+Z87+Z88+Z89+Z90)*D86</f>
        <v>2.763220672332704</v>
      </c>
      <c r="Q89" s="3">
        <f t="shared" si="132"/>
        <v>0.5</v>
      </c>
      <c r="R89" s="3">
        <f t="shared" si="133"/>
        <v>1</v>
      </c>
      <c r="S89" s="5">
        <f t="shared" si="134"/>
        <v>52.5</v>
      </c>
      <c r="T89" s="20">
        <f>IF($N89&gt;0,$S89+10*$N89,0)</f>
        <v>72.5</v>
      </c>
      <c r="U89" s="20">
        <f t="shared" si="135"/>
        <v>7225</v>
      </c>
      <c r="V89" s="3">
        <f t="shared" si="136"/>
        <v>0.5</v>
      </c>
      <c r="W89" s="3">
        <f t="shared" si="137"/>
        <v>1</v>
      </c>
      <c r="X89" s="43">
        <f t="shared" si="138"/>
        <v>52.5</v>
      </c>
      <c r="Y89" s="20">
        <f t="shared" si="139"/>
        <v>72.5</v>
      </c>
      <c r="Z89" s="20">
        <f t="shared" si="140"/>
        <v>7225</v>
      </c>
      <c r="AA89" s="2"/>
      <c r="AB89" s="2"/>
      <c r="AC89" s="2"/>
    </row>
    <row r="90" spans="1:29" ht="11.25" hidden="1">
      <c r="A90" s="22" t="str">
        <f t="shared" si="127"/>
        <v>Gerut</v>
      </c>
      <c r="B90" s="22" t="str">
        <f t="shared" si="128"/>
        <v>L</v>
      </c>
      <c r="C90" s="13"/>
      <c r="D90" s="19"/>
      <c r="E90" s="15"/>
      <c r="F90" s="15"/>
      <c r="G90" s="30"/>
      <c r="H90" s="30"/>
      <c r="I90" s="30"/>
      <c r="J90" s="30"/>
      <c r="K90" s="30"/>
      <c r="L90" s="35" t="str">
        <f t="shared" si="129"/>
        <v>L</v>
      </c>
      <c r="M90" s="35">
        <f t="shared" si="130"/>
        <v>4.5</v>
      </c>
      <c r="N90" s="17">
        <f t="shared" si="131"/>
        <v>3</v>
      </c>
      <c r="O90" s="25">
        <f>U90/(U85+U86+U87+U88+U89+U90)*D85</f>
        <v>0</v>
      </c>
      <c r="P90" s="25">
        <f>Z90/(Z85+Z86+Z87+Z88+Z89+Z90)*D86</f>
        <v>3.635690867316646</v>
      </c>
      <c r="Q90" s="3">
        <f t="shared" si="132"/>
        <v>1</v>
      </c>
      <c r="R90" s="3">
        <f t="shared" si="133"/>
        <v>1</v>
      </c>
      <c r="S90" s="5">
        <f t="shared" si="134"/>
        <v>67.5</v>
      </c>
      <c r="T90" s="20">
        <f>IF(N90&gt;0,S90+10*N90,0)</f>
        <v>97.5</v>
      </c>
      <c r="U90" s="20">
        <f t="shared" si="135"/>
        <v>15006.25</v>
      </c>
      <c r="V90" s="3">
        <f t="shared" si="136"/>
        <v>0</v>
      </c>
      <c r="W90" s="3">
        <f t="shared" si="137"/>
        <v>1</v>
      </c>
      <c r="X90" s="43">
        <f t="shared" si="138"/>
        <v>67.5</v>
      </c>
      <c r="Y90" s="20">
        <f t="shared" si="139"/>
        <v>97.5</v>
      </c>
      <c r="Z90" s="20">
        <f t="shared" si="140"/>
        <v>9506.25</v>
      </c>
      <c r="AA90" s="2"/>
      <c r="AB90" s="2"/>
      <c r="AC90" s="2"/>
    </row>
    <row r="91" spans="1:29" ht="11.25" hidden="1">
      <c r="A91" s="2"/>
      <c r="B91" s="21"/>
      <c r="C91" s="2"/>
      <c r="D91" s="21"/>
      <c r="E91" s="21"/>
      <c r="F91" s="21"/>
      <c r="G91" s="27"/>
      <c r="H91" s="27"/>
      <c r="I91" s="27"/>
      <c r="J91" s="27"/>
      <c r="K91" s="27"/>
      <c r="L91" s="2"/>
      <c r="M91" s="9"/>
      <c r="N91" s="4"/>
      <c r="O91" s="3"/>
      <c r="P91" s="3"/>
      <c r="Q91" s="5"/>
      <c r="R91" s="2"/>
      <c r="S91" s="2"/>
      <c r="T91" s="2"/>
      <c r="U91" s="2"/>
      <c r="V91" s="2"/>
      <c r="W91" s="9"/>
      <c r="X91" s="9"/>
      <c r="Y91" s="2"/>
      <c r="Z91" s="2"/>
      <c r="AA91" s="2"/>
      <c r="AB91" s="2"/>
      <c r="AC91" s="2"/>
    </row>
    <row r="92" spans="1:29" ht="11.25" hidden="1">
      <c r="A92" s="23" t="s">
        <v>52</v>
      </c>
      <c r="B92" s="23" t="s">
        <v>6</v>
      </c>
      <c r="C92" s="1" t="s">
        <v>15</v>
      </c>
      <c r="D92" s="23" t="s">
        <v>14</v>
      </c>
      <c r="E92" s="23"/>
      <c r="F92" s="23"/>
      <c r="G92" s="29"/>
      <c r="H92" s="29"/>
      <c r="I92" s="29"/>
      <c r="J92" s="29"/>
      <c r="K92" s="29"/>
      <c r="L92" s="1" t="s">
        <v>6</v>
      </c>
      <c r="M92" s="10" t="s">
        <v>17</v>
      </c>
      <c r="N92" s="6" t="s">
        <v>9</v>
      </c>
      <c r="O92" s="24" t="s">
        <v>2</v>
      </c>
      <c r="P92" s="24" t="s">
        <v>3</v>
      </c>
      <c r="Q92" s="7" t="s">
        <v>16</v>
      </c>
      <c r="R92" s="7" t="s">
        <v>10</v>
      </c>
      <c r="S92" s="8" t="s">
        <v>11</v>
      </c>
      <c r="T92" s="7" t="s">
        <v>12</v>
      </c>
      <c r="U92" s="7" t="s">
        <v>13</v>
      </c>
      <c r="V92" s="7" t="s">
        <v>16</v>
      </c>
      <c r="W92" s="7" t="s">
        <v>10</v>
      </c>
      <c r="X92" s="8" t="s">
        <v>11</v>
      </c>
      <c r="Y92" s="7" t="s">
        <v>12</v>
      </c>
      <c r="Z92" s="7" t="s">
        <v>13</v>
      </c>
      <c r="AA92" s="2"/>
      <c r="AB92" s="2"/>
      <c r="AC92" s="2"/>
    </row>
    <row r="93" spans="1:29" ht="11.25" hidden="1">
      <c r="A93" s="22" t="str">
        <f aca="true" t="shared" si="141" ref="A93:A98">A85</f>
        <v>Barrett</v>
      </c>
      <c r="B93" s="22" t="str">
        <f aca="true" t="shared" si="142" ref="B93:B98">B85</f>
        <v>R</v>
      </c>
      <c r="C93" s="26" t="s">
        <v>7</v>
      </c>
      <c r="D93" s="36">
        <f>100-VLOOKUP(A92,$B$2:$M$10,11,FALSE)*100</f>
        <v>100</v>
      </c>
      <c r="E93" s="23"/>
      <c r="F93" s="23"/>
      <c r="G93" s="29"/>
      <c r="H93" s="29"/>
      <c r="I93" s="29"/>
      <c r="J93" s="29"/>
      <c r="K93" s="29"/>
      <c r="L93" s="35" t="str">
        <f aca="true" t="shared" si="143" ref="L93:L98">VLOOKUP($A93,$A$21:$Q$26,2,FALSE)</f>
        <v>R</v>
      </c>
      <c r="M93" s="35">
        <f aca="true" t="shared" si="144" ref="M93:M98">VLOOKUP($A93,$A$21:$Q$26,17,FALSE)</f>
        <v>4.1</v>
      </c>
      <c r="N93" s="17">
        <f aca="true" t="shared" si="145" ref="N93:N98">IF(V21="N",0,1)</f>
        <v>0</v>
      </c>
      <c r="O93" s="25" t="e">
        <f>U93/(U93+U94+U95+U96+U97+U98)*D93</f>
        <v>#DIV/0!</v>
      </c>
      <c r="P93" s="25" t="e">
        <f>Z93/(Z93+Z94+Z95+Z96+Z97+Z98)*D94</f>
        <v>#DIV/0!</v>
      </c>
      <c r="Q93" s="3">
        <f aca="true" t="shared" si="146" ref="Q93:Q98">IF(L93="B",0.5,IF(L93=$C$29,0,1))</f>
        <v>0</v>
      </c>
      <c r="R93" s="3">
        <f aca="true" t="shared" si="147" ref="R93:R98">IF($N93="",0,1)</f>
        <v>1</v>
      </c>
      <c r="S93" s="5">
        <f aca="true" t="shared" si="148" ref="S93:S98">15*M93*R93</f>
        <v>61.49999999999999</v>
      </c>
      <c r="T93" s="20">
        <f>IF($N93&gt;0,$S93+10*$N93,0)</f>
        <v>0</v>
      </c>
      <c r="U93" s="20">
        <f aca="true" t="shared" si="149" ref="U93:U98">IF($N93&gt;0,(($T93+$Q93*25)*$R93)^2,0)</f>
        <v>0</v>
      </c>
      <c r="V93" s="3">
        <f aca="true" t="shared" si="150" ref="V93:V98">IF(B93="B",0.5,IF(B93=$C$30,0,1))</f>
        <v>1</v>
      </c>
      <c r="W93" s="3">
        <f aca="true" t="shared" si="151" ref="W93:W98">IF($N93="",0,1)</f>
        <v>1</v>
      </c>
      <c r="X93" s="43">
        <f aca="true" t="shared" si="152" ref="X93:X98">S93</f>
        <v>61.49999999999999</v>
      </c>
      <c r="Y93" s="20">
        <f aca="true" t="shared" si="153" ref="Y93:Y98">IF($N93&gt;0,$S93+10*$N93,0)</f>
        <v>0</v>
      </c>
      <c r="Z93" s="20">
        <f aca="true" t="shared" si="154" ref="Z93:Z98">IF($N93&gt;0,(($T93+$V93*25)*$W93)^2,0)</f>
        <v>0</v>
      </c>
      <c r="AA93" s="2"/>
      <c r="AB93" s="2"/>
      <c r="AC93" s="2"/>
    </row>
    <row r="94" spans="1:29" ht="11.25" hidden="1">
      <c r="A94" s="22" t="str">
        <f t="shared" si="141"/>
        <v>T Clark</v>
      </c>
      <c r="B94" s="22" t="str">
        <f t="shared" si="142"/>
        <v>B</v>
      </c>
      <c r="C94" s="26" t="s">
        <v>8</v>
      </c>
      <c r="D94" s="36">
        <f>100-VLOOKUP(A92,$B$2:$M$10,12,FALSE)*100</f>
        <v>100</v>
      </c>
      <c r="E94" s="23"/>
      <c r="F94" s="23"/>
      <c r="G94" s="29"/>
      <c r="H94" s="29"/>
      <c r="I94" s="29"/>
      <c r="J94" s="29"/>
      <c r="K94" s="29"/>
      <c r="L94" s="35" t="str">
        <f t="shared" si="143"/>
        <v>B</v>
      </c>
      <c r="M94" s="35">
        <f t="shared" si="144"/>
        <v>5.8</v>
      </c>
      <c r="N94" s="17">
        <f t="shared" si="145"/>
        <v>0</v>
      </c>
      <c r="O94" s="25" t="e">
        <f>U94/(U93+U94+U95+U96+U97+U98)*D93</f>
        <v>#DIV/0!</v>
      </c>
      <c r="P94" s="25" t="e">
        <f>Z94/(Z93+Z94+Z95+Z96+Z97+Z98)*D94</f>
        <v>#DIV/0!</v>
      </c>
      <c r="Q94" s="3">
        <f t="shared" si="146"/>
        <v>0.5</v>
      </c>
      <c r="R94" s="3">
        <f t="shared" si="147"/>
        <v>1</v>
      </c>
      <c r="S94" s="5">
        <f t="shared" si="148"/>
        <v>87</v>
      </c>
      <c r="T94" s="20">
        <f>IF($N94&gt;0,$S94+10*$N94,0)</f>
        <v>0</v>
      </c>
      <c r="U94" s="20">
        <f t="shared" si="149"/>
        <v>0</v>
      </c>
      <c r="V94" s="3">
        <f t="shared" si="150"/>
        <v>0.5</v>
      </c>
      <c r="W94" s="3">
        <f t="shared" si="151"/>
        <v>1</v>
      </c>
      <c r="X94" s="43">
        <f t="shared" si="152"/>
        <v>87</v>
      </c>
      <c r="Y94" s="20">
        <f t="shared" si="153"/>
        <v>0</v>
      </c>
      <c r="Z94" s="20">
        <f t="shared" si="154"/>
        <v>0</v>
      </c>
      <c r="AA94" s="2"/>
      <c r="AB94" s="2"/>
      <c r="AC94" s="2"/>
    </row>
    <row r="95" spans="1:29" ht="11.25" hidden="1">
      <c r="A95" s="22" t="str">
        <f t="shared" si="141"/>
        <v>Robles</v>
      </c>
      <c r="B95" s="22" t="str">
        <f t="shared" si="142"/>
        <v>L</v>
      </c>
      <c r="C95" s="13"/>
      <c r="D95" s="19"/>
      <c r="E95" s="15"/>
      <c r="F95" s="15"/>
      <c r="G95" s="30"/>
      <c r="H95" s="30"/>
      <c r="I95" s="30"/>
      <c r="J95" s="30"/>
      <c r="K95" s="30"/>
      <c r="L95" s="35" t="str">
        <f t="shared" si="143"/>
        <v>L</v>
      </c>
      <c r="M95" s="35">
        <f t="shared" si="144"/>
        <v>2.9</v>
      </c>
      <c r="N95" s="17">
        <f t="shared" si="145"/>
        <v>0</v>
      </c>
      <c r="O95" s="25" t="e">
        <f>U95/(U93+U94+U95+U96+U97+U98)*D93</f>
        <v>#DIV/0!</v>
      </c>
      <c r="P95" s="25" t="e">
        <f>Z95/(Z93+Z94+Z95+Z96+Z97+Z98)*D94</f>
        <v>#DIV/0!</v>
      </c>
      <c r="Q95" s="3">
        <f t="shared" si="146"/>
        <v>1</v>
      </c>
      <c r="R95" s="3">
        <f t="shared" si="147"/>
        <v>1</v>
      </c>
      <c r="S95" s="5">
        <f t="shared" si="148"/>
        <v>43.5</v>
      </c>
      <c r="T95" s="20">
        <f>IF($N95&gt;0,$S95+10*$N95,0)</f>
        <v>0</v>
      </c>
      <c r="U95" s="20">
        <f t="shared" si="149"/>
        <v>0</v>
      </c>
      <c r="V95" s="3">
        <f t="shared" si="150"/>
        <v>0</v>
      </c>
      <c r="W95" s="3">
        <f t="shared" si="151"/>
        <v>1</v>
      </c>
      <c r="X95" s="43">
        <f t="shared" si="152"/>
        <v>43.5</v>
      </c>
      <c r="Y95" s="20">
        <f t="shared" si="153"/>
        <v>0</v>
      </c>
      <c r="Z95" s="20">
        <f t="shared" si="154"/>
        <v>0</v>
      </c>
      <c r="AA95" s="2"/>
      <c r="AB95" s="2"/>
      <c r="AC95" s="2"/>
    </row>
    <row r="96" spans="1:29" ht="11.25" hidden="1">
      <c r="A96" s="22" t="str">
        <f t="shared" si="141"/>
        <v>Hairston</v>
      </c>
      <c r="B96" s="22" t="str">
        <f t="shared" si="142"/>
        <v>R</v>
      </c>
      <c r="C96" s="13"/>
      <c r="D96" s="19"/>
      <c r="E96" s="15"/>
      <c r="F96" s="15"/>
      <c r="G96" s="30"/>
      <c r="H96" s="30"/>
      <c r="I96" s="30"/>
      <c r="J96" s="30"/>
      <c r="K96" s="30"/>
      <c r="L96" s="35" t="str">
        <f t="shared" si="143"/>
        <v>R</v>
      </c>
      <c r="M96" s="35">
        <f t="shared" si="144"/>
        <v>4.4</v>
      </c>
      <c r="N96" s="17">
        <f t="shared" si="145"/>
        <v>0</v>
      </c>
      <c r="O96" s="25" t="e">
        <f>U96/(U93+U94+U95+U96+U97+U98)*D93</f>
        <v>#DIV/0!</v>
      </c>
      <c r="P96" s="25" t="e">
        <f>Z96/(Z93+Z94+Z95+Z96+Z97+Z98)*D94</f>
        <v>#DIV/0!</v>
      </c>
      <c r="Q96" s="3">
        <f t="shared" si="146"/>
        <v>0</v>
      </c>
      <c r="R96" s="3">
        <f t="shared" si="147"/>
        <v>1</v>
      </c>
      <c r="S96" s="5">
        <f t="shared" si="148"/>
        <v>66</v>
      </c>
      <c r="T96" s="20">
        <f>IF($N96&gt;0,$S96+10*$N96,0)</f>
        <v>0</v>
      </c>
      <c r="U96" s="20">
        <f t="shared" si="149"/>
        <v>0</v>
      </c>
      <c r="V96" s="3">
        <f t="shared" si="150"/>
        <v>1</v>
      </c>
      <c r="W96" s="3">
        <f t="shared" si="151"/>
        <v>1</v>
      </c>
      <c r="X96" s="43">
        <f t="shared" si="152"/>
        <v>66</v>
      </c>
      <c r="Y96" s="20">
        <f t="shared" si="153"/>
        <v>0</v>
      </c>
      <c r="Z96" s="20">
        <f t="shared" si="154"/>
        <v>0</v>
      </c>
      <c r="AA96" s="2"/>
      <c r="AB96" s="2"/>
      <c r="AC96" s="2"/>
    </row>
    <row r="97" spans="1:29" ht="11.25" hidden="1">
      <c r="A97" s="22" t="str">
        <f t="shared" si="141"/>
        <v>Crabbe</v>
      </c>
      <c r="B97" s="22" t="str">
        <f t="shared" si="142"/>
        <v>B</v>
      </c>
      <c r="C97" s="13"/>
      <c r="D97" s="19"/>
      <c r="E97" s="15"/>
      <c r="F97" s="15"/>
      <c r="G97" s="30"/>
      <c r="H97" s="30"/>
      <c r="I97" s="30"/>
      <c r="J97" s="30"/>
      <c r="K97" s="30"/>
      <c r="L97" s="35" t="str">
        <f t="shared" si="143"/>
        <v>B</v>
      </c>
      <c r="M97" s="35">
        <f t="shared" si="144"/>
        <v>3.5</v>
      </c>
      <c r="N97" s="17">
        <f t="shared" si="145"/>
        <v>0</v>
      </c>
      <c r="O97" s="25" t="e">
        <f>U97/(U93+U94+U95+U96+U97+U98)*D93</f>
        <v>#DIV/0!</v>
      </c>
      <c r="P97" s="25" t="e">
        <f>Z97/(Z93+Z94+Z95+Z96+Z97+Z98)*D94</f>
        <v>#DIV/0!</v>
      </c>
      <c r="Q97" s="3">
        <f t="shared" si="146"/>
        <v>0.5</v>
      </c>
      <c r="R97" s="3">
        <f t="shared" si="147"/>
        <v>1</v>
      </c>
      <c r="S97" s="5">
        <f t="shared" si="148"/>
        <v>52.5</v>
      </c>
      <c r="T97" s="20">
        <f>IF($N97&gt;0,$S97+10*$N97,0)</f>
        <v>0</v>
      </c>
      <c r="U97" s="20">
        <f t="shared" si="149"/>
        <v>0</v>
      </c>
      <c r="V97" s="3">
        <f t="shared" si="150"/>
        <v>0.5</v>
      </c>
      <c r="W97" s="3">
        <f t="shared" si="151"/>
        <v>1</v>
      </c>
      <c r="X97" s="43">
        <f t="shared" si="152"/>
        <v>52.5</v>
      </c>
      <c r="Y97" s="20">
        <f t="shared" si="153"/>
        <v>0</v>
      </c>
      <c r="Z97" s="20">
        <f t="shared" si="154"/>
        <v>0</v>
      </c>
      <c r="AA97" s="2"/>
      <c r="AB97" s="2"/>
      <c r="AC97" s="2"/>
    </row>
    <row r="98" spans="1:29" ht="11.25" hidden="1">
      <c r="A98" s="22" t="str">
        <f t="shared" si="141"/>
        <v>Gerut</v>
      </c>
      <c r="B98" s="22" t="str">
        <f t="shared" si="142"/>
        <v>L</v>
      </c>
      <c r="C98" s="13"/>
      <c r="D98" s="19"/>
      <c r="E98" s="15"/>
      <c r="F98" s="15"/>
      <c r="G98" s="30"/>
      <c r="H98" s="30"/>
      <c r="I98" s="30"/>
      <c r="J98" s="30"/>
      <c r="K98" s="30"/>
      <c r="L98" s="35" t="str">
        <f t="shared" si="143"/>
        <v>L</v>
      </c>
      <c r="M98" s="35">
        <f t="shared" si="144"/>
        <v>4.5</v>
      </c>
      <c r="N98" s="17">
        <f t="shared" si="145"/>
        <v>0</v>
      </c>
      <c r="O98" s="25" t="e">
        <f>U98/(U93+U94+U95+U96+U97+U98)*D93</f>
        <v>#DIV/0!</v>
      </c>
      <c r="P98" s="25" t="e">
        <f>Z98/(Z93+Z94+Z95+Z96+Z97+Z98)*D94</f>
        <v>#DIV/0!</v>
      </c>
      <c r="Q98" s="3">
        <f t="shared" si="146"/>
        <v>1</v>
      </c>
      <c r="R98" s="3">
        <f t="shared" si="147"/>
        <v>1</v>
      </c>
      <c r="S98" s="5">
        <f t="shared" si="148"/>
        <v>67.5</v>
      </c>
      <c r="T98" s="20">
        <f>IF(N98&gt;0,S98+10*N98,0)</f>
        <v>0</v>
      </c>
      <c r="U98" s="20">
        <f t="shared" si="149"/>
        <v>0</v>
      </c>
      <c r="V98" s="3">
        <f t="shared" si="150"/>
        <v>0</v>
      </c>
      <c r="W98" s="3">
        <f t="shared" si="151"/>
        <v>1</v>
      </c>
      <c r="X98" s="43">
        <f t="shared" si="152"/>
        <v>67.5</v>
      </c>
      <c r="Y98" s="20">
        <f t="shared" si="153"/>
        <v>0</v>
      </c>
      <c r="Z98" s="20">
        <f t="shared" si="154"/>
        <v>0</v>
      </c>
      <c r="AA98" s="2"/>
      <c r="AB98" s="2"/>
      <c r="AC98" s="2"/>
    </row>
    <row r="99" ht="11.25">
      <c r="N99" s="58"/>
    </row>
    <row r="100" spans="1:14" ht="11.25">
      <c r="A100" s="81" t="s">
        <v>53</v>
      </c>
      <c r="N100" s="58"/>
    </row>
    <row r="101" spans="1:14" ht="11.25">
      <c r="A101" s="81" t="s">
        <v>54</v>
      </c>
      <c r="N101" s="58"/>
    </row>
    <row r="102" ht="11.25">
      <c r="N102" s="58"/>
    </row>
    <row r="103" spans="1:14" ht="11.25">
      <c r="A103" s="81" t="s">
        <v>63</v>
      </c>
      <c r="N103" s="58"/>
    </row>
    <row r="104" spans="1:14" ht="11.25">
      <c r="A104" s="81" t="s">
        <v>64</v>
      </c>
      <c r="N104" s="58"/>
    </row>
    <row r="105" ht="11.25">
      <c r="N105" s="58"/>
    </row>
    <row r="106" spans="1:14" ht="11.25">
      <c r="A106" s="81" t="s">
        <v>65</v>
      </c>
      <c r="N106" s="58"/>
    </row>
    <row r="107" ht="11.25">
      <c r="N107" s="58"/>
    </row>
    <row r="108" ht="11.25">
      <c r="N108" s="58"/>
    </row>
    <row r="109" ht="11.25">
      <c r="N109" s="58"/>
    </row>
    <row r="110" ht="11.25">
      <c r="N110" s="58"/>
    </row>
    <row r="111" ht="11.25">
      <c r="N111" s="58"/>
    </row>
    <row r="112" ht="11.25">
      <c r="N112" s="58"/>
    </row>
    <row r="113" ht="11.25">
      <c r="N113" s="58"/>
    </row>
    <row r="114" ht="11.25">
      <c r="N114" s="58"/>
    </row>
    <row r="115" ht="11.25">
      <c r="N115" s="58"/>
    </row>
    <row r="116" ht="11.25">
      <c r="N116" s="58"/>
    </row>
    <row r="117" ht="11.25">
      <c r="N117" s="58"/>
    </row>
    <row r="118" ht="11.25">
      <c r="N118" s="58"/>
    </row>
    <row r="119" ht="11.25">
      <c r="N119" s="58"/>
    </row>
    <row r="120" ht="11.25">
      <c r="N120" s="58"/>
    </row>
    <row r="121" ht="11.25">
      <c r="N121" s="58"/>
    </row>
    <row r="122" ht="11.25">
      <c r="N122" s="58"/>
    </row>
    <row r="123" ht="11.25">
      <c r="N123" s="58"/>
    </row>
    <row r="124" ht="11.25">
      <c r="N124" s="58"/>
    </row>
    <row r="125" ht="11.25">
      <c r="N125" s="58"/>
    </row>
    <row r="126" ht="11.25">
      <c r="N126" s="58"/>
    </row>
    <row r="127" ht="11.25">
      <c r="N127" s="58"/>
    </row>
    <row r="128" ht="11.25">
      <c r="N128" s="58"/>
    </row>
    <row r="129" ht="11.25">
      <c r="N129" s="58"/>
    </row>
    <row r="130" ht="11.25">
      <c r="N130" s="58"/>
    </row>
    <row r="131" ht="11.25">
      <c r="N131" s="58"/>
    </row>
    <row r="132" ht="11.25">
      <c r="N132" s="58"/>
    </row>
    <row r="133" ht="11.25">
      <c r="N133" s="58"/>
    </row>
    <row r="134" ht="11.25">
      <c r="N134" s="58"/>
    </row>
    <row r="135" ht="11.25">
      <c r="N135" s="58"/>
    </row>
    <row r="136" ht="11.25">
      <c r="N136" s="58"/>
    </row>
    <row r="137" ht="11.25">
      <c r="N137" s="58"/>
    </row>
    <row r="138" ht="11.25">
      <c r="N138" s="58"/>
    </row>
    <row r="139" ht="11.25">
      <c r="N139" s="58"/>
    </row>
    <row r="140" ht="11.25">
      <c r="N140" s="58"/>
    </row>
    <row r="141" ht="11.25">
      <c r="N141" s="58"/>
    </row>
    <row r="142" ht="11.25">
      <c r="N142" s="58"/>
    </row>
    <row r="143" ht="11.25">
      <c r="N143" s="58"/>
    </row>
    <row r="144" ht="11.25">
      <c r="N144" s="58"/>
    </row>
    <row r="145" ht="11.25">
      <c r="N145" s="58"/>
    </row>
    <row r="146" ht="11.25">
      <c r="N146" s="58"/>
    </row>
    <row r="147" ht="11.25">
      <c r="N147" s="58"/>
    </row>
    <row r="148" ht="11.25">
      <c r="N148" s="58"/>
    </row>
    <row r="149" ht="11.25">
      <c r="N149" s="58"/>
    </row>
    <row r="150" ht="11.25">
      <c r="N150" s="58"/>
    </row>
    <row r="151" ht="11.25">
      <c r="N151" s="58"/>
    </row>
    <row r="152" ht="11.25">
      <c r="N152" s="58"/>
    </row>
    <row r="153" ht="11.25">
      <c r="N153" s="58"/>
    </row>
    <row r="154" ht="11.25">
      <c r="N154" s="58"/>
    </row>
    <row r="155" ht="11.25">
      <c r="N155" s="58"/>
    </row>
    <row r="156" ht="11.25">
      <c r="N156" s="58"/>
    </row>
    <row r="157" ht="11.25">
      <c r="N157" s="58"/>
    </row>
    <row r="158" ht="11.25">
      <c r="N158" s="58"/>
    </row>
    <row r="159" ht="11.25">
      <c r="N159" s="58"/>
    </row>
    <row r="160" ht="11.25">
      <c r="N160" s="58"/>
    </row>
    <row r="161" ht="11.25">
      <c r="N161" s="58"/>
    </row>
    <row r="162" ht="11.25">
      <c r="N162" s="58"/>
    </row>
    <row r="163" ht="11.25">
      <c r="N163" s="58"/>
    </row>
    <row r="164" ht="11.25">
      <c r="N164" s="58"/>
    </row>
    <row r="165" ht="11.25">
      <c r="N165" s="58"/>
    </row>
    <row r="166" ht="11.25">
      <c r="N166" s="58"/>
    </row>
    <row r="167" ht="11.25">
      <c r="N167" s="58"/>
    </row>
    <row r="168" ht="11.25">
      <c r="N168" s="58"/>
    </row>
    <row r="169" ht="11.25">
      <c r="N169" s="58"/>
    </row>
    <row r="170" ht="11.25">
      <c r="N170" s="58"/>
    </row>
    <row r="171" ht="11.25">
      <c r="N171" s="58"/>
    </row>
    <row r="172" ht="11.25">
      <c r="N172" s="58"/>
    </row>
    <row r="173" ht="11.25">
      <c r="N173" s="58"/>
    </row>
    <row r="174" ht="11.25">
      <c r="N174" s="58"/>
    </row>
    <row r="175" ht="11.25">
      <c r="N175" s="58"/>
    </row>
    <row r="176" ht="11.25">
      <c r="N176" s="58"/>
    </row>
    <row r="177" ht="11.25">
      <c r="N177" s="58"/>
    </row>
    <row r="178" ht="11.25">
      <c r="N178" s="58"/>
    </row>
    <row r="179" ht="11.25">
      <c r="N179" s="58"/>
    </row>
    <row r="180" ht="11.25">
      <c r="N180" s="58"/>
    </row>
    <row r="181" ht="11.25">
      <c r="N181" s="58"/>
    </row>
    <row r="182" ht="11.25">
      <c r="N182" s="58"/>
    </row>
    <row r="183" ht="11.25">
      <c r="N183" s="58"/>
    </row>
    <row r="184" ht="11.25">
      <c r="N184" s="58"/>
    </row>
    <row r="185" ht="11.25">
      <c r="N185" s="58"/>
    </row>
    <row r="186" ht="11.25">
      <c r="N186" s="58"/>
    </row>
    <row r="187" ht="11.25">
      <c r="N187" s="58"/>
    </row>
    <row r="188" ht="11.25">
      <c r="N188" s="58"/>
    </row>
    <row r="189" ht="11.25">
      <c r="N189" s="58"/>
    </row>
    <row r="190" ht="11.25">
      <c r="N190" s="58"/>
    </row>
    <row r="191" ht="11.25">
      <c r="N191" s="58"/>
    </row>
    <row r="192" ht="11.25">
      <c r="N192" s="58"/>
    </row>
    <row r="193" ht="11.25">
      <c r="N193" s="58"/>
    </row>
    <row r="194" ht="11.25">
      <c r="N194" s="58"/>
    </row>
    <row r="195" ht="11.25">
      <c r="N195" s="58"/>
    </row>
    <row r="196" ht="11.25">
      <c r="N196" s="58"/>
    </row>
    <row r="197" ht="11.25">
      <c r="N197" s="58"/>
    </row>
    <row r="198" ht="11.25">
      <c r="N198" s="58"/>
    </row>
    <row r="199" ht="11.25">
      <c r="N199" s="58"/>
    </row>
    <row r="200" ht="11.25">
      <c r="N200" s="58"/>
    </row>
    <row r="201" ht="11.25">
      <c r="N201" s="58"/>
    </row>
    <row r="202" ht="11.25">
      <c r="N202" s="58"/>
    </row>
    <row r="203" ht="11.25">
      <c r="N203" s="58"/>
    </row>
    <row r="204" ht="11.25">
      <c r="N204" s="58"/>
    </row>
    <row r="205" ht="11.25">
      <c r="N205" s="58"/>
    </row>
    <row r="206" ht="11.25">
      <c r="N206" s="58"/>
    </row>
    <row r="207" ht="11.25">
      <c r="N207" s="58"/>
    </row>
    <row r="208" ht="11.25">
      <c r="N208" s="58"/>
    </row>
    <row r="209" ht="11.25">
      <c r="N209" s="58"/>
    </row>
    <row r="210" ht="11.25">
      <c r="N210" s="58"/>
    </row>
    <row r="211" ht="11.25">
      <c r="N211" s="58"/>
    </row>
    <row r="212" ht="11.25">
      <c r="N212" s="58"/>
    </row>
    <row r="213" ht="11.25">
      <c r="N213" s="58"/>
    </row>
    <row r="214" ht="11.25">
      <c r="N214" s="58"/>
    </row>
    <row r="215" ht="11.25">
      <c r="N215" s="58"/>
    </row>
    <row r="216" ht="11.25">
      <c r="N216" s="58"/>
    </row>
    <row r="217" ht="11.25">
      <c r="N217" s="58"/>
    </row>
    <row r="218" ht="11.25">
      <c r="N218" s="58"/>
    </row>
    <row r="219" ht="11.25">
      <c r="N219" s="58"/>
    </row>
    <row r="220" ht="11.25">
      <c r="N220" s="58"/>
    </row>
    <row r="221" ht="11.25">
      <c r="N221" s="58"/>
    </row>
    <row r="222" ht="11.25">
      <c r="N222" s="58"/>
    </row>
    <row r="223" ht="11.25">
      <c r="N223" s="58"/>
    </row>
    <row r="224" ht="11.25">
      <c r="N224" s="58"/>
    </row>
    <row r="225" ht="11.25">
      <c r="N225" s="58"/>
    </row>
    <row r="226" ht="11.25">
      <c r="N226" s="58"/>
    </row>
    <row r="227" ht="11.25">
      <c r="N227" s="58"/>
    </row>
    <row r="228" ht="11.25">
      <c r="N228" s="58"/>
    </row>
    <row r="229" ht="11.25">
      <c r="N229" s="58"/>
    </row>
    <row r="230" ht="11.25">
      <c r="N230" s="58"/>
    </row>
    <row r="231" ht="11.25">
      <c r="N231" s="58"/>
    </row>
    <row r="232" ht="11.25">
      <c r="N232" s="58"/>
    </row>
    <row r="233" ht="11.25">
      <c r="N233" s="58"/>
    </row>
    <row r="234" ht="11.25">
      <c r="N234" s="58"/>
    </row>
    <row r="235" ht="11.25">
      <c r="N235" s="58"/>
    </row>
    <row r="236" ht="11.25">
      <c r="N236" s="58"/>
    </row>
    <row r="237" ht="11.25">
      <c r="N237" s="58"/>
    </row>
    <row r="238" ht="11.25">
      <c r="N238" s="58"/>
    </row>
    <row r="239" ht="11.25">
      <c r="N239" s="58"/>
    </row>
    <row r="240" ht="11.25">
      <c r="N240" s="58"/>
    </row>
    <row r="241" ht="11.25">
      <c r="N241" s="58"/>
    </row>
    <row r="242" ht="11.25">
      <c r="N242" s="58"/>
    </row>
    <row r="243" ht="11.25">
      <c r="N243" s="58"/>
    </row>
    <row r="244" ht="11.25">
      <c r="N244" s="58"/>
    </row>
    <row r="245" ht="11.25">
      <c r="N245" s="58"/>
    </row>
    <row r="246" ht="11.25">
      <c r="N246" s="58"/>
    </row>
    <row r="247" ht="11.25">
      <c r="N247" s="58"/>
    </row>
    <row r="248" ht="11.25">
      <c r="N248" s="58"/>
    </row>
    <row r="249" ht="11.25">
      <c r="N249" s="58"/>
    </row>
    <row r="250" ht="11.25">
      <c r="N250" s="58"/>
    </row>
    <row r="251" ht="11.25">
      <c r="N251" s="58"/>
    </row>
    <row r="252" ht="11.25">
      <c r="N252" s="58"/>
    </row>
    <row r="253" ht="11.25">
      <c r="N253" s="58"/>
    </row>
    <row r="254" ht="11.25">
      <c r="N254" s="58"/>
    </row>
    <row r="255" ht="11.25">
      <c r="N255" s="58"/>
    </row>
    <row r="256" ht="11.25">
      <c r="N256" s="58"/>
    </row>
    <row r="257" ht="11.25">
      <c r="N257" s="58"/>
    </row>
    <row r="258" ht="11.25">
      <c r="N258" s="58"/>
    </row>
    <row r="259" ht="11.25">
      <c r="N259" s="58"/>
    </row>
    <row r="260" ht="11.25">
      <c r="N260" s="58"/>
    </row>
    <row r="261" ht="11.25">
      <c r="N261" s="58"/>
    </row>
    <row r="262" ht="11.25">
      <c r="N262" s="58"/>
    </row>
    <row r="263" ht="11.25">
      <c r="N263" s="58"/>
    </row>
    <row r="264" ht="11.25">
      <c r="N264" s="58"/>
    </row>
    <row r="265" ht="11.25">
      <c r="N265" s="58"/>
    </row>
    <row r="266" ht="11.25">
      <c r="N266" s="58"/>
    </row>
    <row r="267" ht="11.25">
      <c r="N267" s="58"/>
    </row>
    <row r="268" ht="11.25">
      <c r="N268" s="58"/>
    </row>
    <row r="269" ht="11.25">
      <c r="N269" s="58"/>
    </row>
    <row r="270" ht="11.25">
      <c r="N270" s="58"/>
    </row>
    <row r="271" ht="11.25">
      <c r="N271" s="58"/>
    </row>
    <row r="272" ht="11.25">
      <c r="N272" s="58"/>
    </row>
    <row r="273" ht="11.25">
      <c r="N273" s="58"/>
    </row>
    <row r="274" ht="11.25">
      <c r="N274" s="58"/>
    </row>
    <row r="275" ht="11.25">
      <c r="N275" s="58"/>
    </row>
    <row r="276" ht="11.25">
      <c r="N276" s="58"/>
    </row>
    <row r="277" ht="11.25">
      <c r="N277" s="58"/>
    </row>
    <row r="278" ht="11.25">
      <c r="N278" s="58"/>
    </row>
    <row r="279" ht="11.25">
      <c r="N279" s="58"/>
    </row>
    <row r="280" ht="11.25">
      <c r="N280" s="58"/>
    </row>
    <row r="281" ht="11.25">
      <c r="N281" s="58"/>
    </row>
    <row r="282" ht="11.25">
      <c r="N282" s="58"/>
    </row>
    <row r="283" ht="11.25">
      <c r="N283" s="58"/>
    </row>
    <row r="284" ht="11.25">
      <c r="N284" s="58"/>
    </row>
    <row r="285" ht="11.25">
      <c r="N285" s="58"/>
    </row>
    <row r="286" ht="11.25">
      <c r="N286" s="58"/>
    </row>
    <row r="287" ht="11.25">
      <c r="N287" s="58"/>
    </row>
    <row r="288" ht="11.25">
      <c r="N288" s="58"/>
    </row>
    <row r="289" ht="11.25">
      <c r="N289" s="58"/>
    </row>
    <row r="290" ht="11.25">
      <c r="N290" s="58"/>
    </row>
    <row r="291" ht="11.25">
      <c r="N291" s="58"/>
    </row>
    <row r="292" ht="11.25">
      <c r="N292" s="58"/>
    </row>
    <row r="293" ht="11.25">
      <c r="N293" s="58"/>
    </row>
    <row r="294" ht="11.25">
      <c r="N294" s="58"/>
    </row>
    <row r="295" ht="11.25">
      <c r="N295" s="58"/>
    </row>
    <row r="296" ht="11.25">
      <c r="N296" s="58"/>
    </row>
    <row r="297" ht="11.25">
      <c r="N297" s="58"/>
    </row>
    <row r="298" ht="11.25">
      <c r="N298" s="58"/>
    </row>
    <row r="299" ht="11.25">
      <c r="N299" s="58"/>
    </row>
    <row r="300" ht="11.25">
      <c r="N300" s="58"/>
    </row>
    <row r="301" ht="11.25">
      <c r="N301" s="58"/>
    </row>
    <row r="302" ht="11.25">
      <c r="N302" s="58"/>
    </row>
    <row r="303" ht="11.25">
      <c r="N303" s="58"/>
    </row>
    <row r="304" ht="11.25">
      <c r="N304" s="58"/>
    </row>
    <row r="305" ht="11.25">
      <c r="N305" s="58"/>
    </row>
    <row r="306" ht="11.25">
      <c r="N306" s="58"/>
    </row>
    <row r="307" ht="11.25">
      <c r="N307" s="58"/>
    </row>
    <row r="308" ht="11.25">
      <c r="N308" s="58"/>
    </row>
    <row r="309" ht="11.25">
      <c r="N309" s="58"/>
    </row>
    <row r="310" ht="11.25">
      <c r="N310" s="58"/>
    </row>
    <row r="311" ht="11.25">
      <c r="N311" s="58"/>
    </row>
    <row r="312" ht="11.25">
      <c r="N312" s="58"/>
    </row>
    <row r="313" ht="11.25">
      <c r="N313" s="58"/>
    </row>
    <row r="314" ht="11.25">
      <c r="N314" s="58"/>
    </row>
    <row r="315" ht="11.25">
      <c r="N315" s="58"/>
    </row>
    <row r="316" ht="11.25">
      <c r="N316" s="58"/>
    </row>
    <row r="317" ht="11.25">
      <c r="N317" s="58"/>
    </row>
    <row r="318" ht="11.25">
      <c r="N318" s="58"/>
    </row>
    <row r="319" ht="11.25">
      <c r="N319" s="58"/>
    </row>
    <row r="320" ht="11.25">
      <c r="N320" s="58"/>
    </row>
    <row r="321" ht="11.25">
      <c r="N321" s="58"/>
    </row>
    <row r="322" ht="11.25">
      <c r="N322" s="58"/>
    </row>
    <row r="323" ht="11.25">
      <c r="N323" s="58"/>
    </row>
    <row r="324" ht="11.25">
      <c r="N324" s="58"/>
    </row>
    <row r="325" ht="11.25">
      <c r="N325" s="58"/>
    </row>
    <row r="326" ht="11.25">
      <c r="N326" s="58"/>
    </row>
    <row r="327" ht="11.25">
      <c r="N327" s="58"/>
    </row>
    <row r="328" ht="11.25">
      <c r="N328" s="58"/>
    </row>
    <row r="329" ht="11.25">
      <c r="N329" s="58"/>
    </row>
    <row r="330" ht="11.25">
      <c r="N330" s="58"/>
    </row>
    <row r="331" ht="11.25">
      <c r="N331" s="58"/>
    </row>
    <row r="332" ht="11.25">
      <c r="N332" s="58"/>
    </row>
    <row r="333" ht="11.25">
      <c r="N333" s="58"/>
    </row>
    <row r="334" ht="11.25">
      <c r="N334" s="58"/>
    </row>
    <row r="335" ht="11.25">
      <c r="N335" s="58"/>
    </row>
    <row r="336" ht="11.25">
      <c r="N336" s="58"/>
    </row>
    <row r="337" ht="11.25">
      <c r="N337" s="58"/>
    </row>
    <row r="338" ht="11.25">
      <c r="N338" s="58"/>
    </row>
    <row r="339" ht="11.25">
      <c r="N339" s="58"/>
    </row>
    <row r="340" ht="11.25">
      <c r="N340" s="58"/>
    </row>
    <row r="341" ht="11.25">
      <c r="N341" s="58"/>
    </row>
    <row r="342" ht="11.25">
      <c r="N342" s="58"/>
    </row>
    <row r="343" ht="11.25">
      <c r="N343" s="58"/>
    </row>
    <row r="344" ht="11.25">
      <c r="N344" s="58"/>
    </row>
    <row r="345" ht="11.25">
      <c r="N345" s="58"/>
    </row>
    <row r="346" ht="11.25">
      <c r="N346" s="58"/>
    </row>
    <row r="347" ht="11.25">
      <c r="N347" s="58"/>
    </row>
    <row r="348" ht="11.25">
      <c r="N348" s="58"/>
    </row>
    <row r="349" ht="11.25">
      <c r="N349" s="58"/>
    </row>
    <row r="350" ht="11.25">
      <c r="N350" s="58"/>
    </row>
    <row r="351" ht="11.25">
      <c r="N351" s="58"/>
    </row>
    <row r="352" ht="11.25">
      <c r="N352" s="58"/>
    </row>
    <row r="353" ht="11.25">
      <c r="N353" s="58"/>
    </row>
    <row r="354" ht="11.25">
      <c r="N354" s="58"/>
    </row>
    <row r="355" ht="11.25">
      <c r="N355" s="58"/>
    </row>
    <row r="356" ht="11.25">
      <c r="N356" s="58"/>
    </row>
    <row r="357" ht="11.25">
      <c r="N357" s="58"/>
    </row>
    <row r="358" ht="11.25">
      <c r="N358" s="58"/>
    </row>
    <row r="359" ht="11.25">
      <c r="N359" s="58"/>
    </row>
    <row r="360" ht="11.25">
      <c r="N360" s="58"/>
    </row>
    <row r="361" ht="11.25">
      <c r="N361" s="58"/>
    </row>
    <row r="362" ht="11.25">
      <c r="N362" s="58"/>
    </row>
    <row r="363" ht="11.25">
      <c r="N363" s="58"/>
    </row>
    <row r="364" ht="11.25">
      <c r="N364" s="58"/>
    </row>
    <row r="365" ht="11.25">
      <c r="N365" s="58"/>
    </row>
    <row r="366" ht="11.25">
      <c r="N366" s="58"/>
    </row>
    <row r="367" ht="11.25">
      <c r="N367" s="58"/>
    </row>
    <row r="368" ht="11.25">
      <c r="N368" s="58"/>
    </row>
    <row r="369" ht="11.25">
      <c r="N369" s="58"/>
    </row>
    <row r="370" ht="11.25">
      <c r="N370" s="58"/>
    </row>
    <row r="371" ht="11.25">
      <c r="N371" s="58"/>
    </row>
    <row r="372" ht="11.25">
      <c r="N372" s="58"/>
    </row>
    <row r="373" ht="11.25">
      <c r="N373" s="58"/>
    </row>
    <row r="374" ht="11.25">
      <c r="N374" s="58"/>
    </row>
    <row r="375" ht="11.25">
      <c r="N375" s="58"/>
    </row>
    <row r="376" ht="11.25">
      <c r="N376" s="58"/>
    </row>
    <row r="377" ht="11.25">
      <c r="N377" s="58"/>
    </row>
    <row r="378" ht="11.25">
      <c r="N378" s="58"/>
    </row>
    <row r="379" ht="11.25">
      <c r="N379" s="58"/>
    </row>
    <row r="380" ht="11.25">
      <c r="N380" s="58"/>
    </row>
    <row r="381" ht="11.25">
      <c r="N381" s="58"/>
    </row>
    <row r="382" ht="11.25">
      <c r="N382" s="58"/>
    </row>
    <row r="383" ht="11.25">
      <c r="N383" s="58"/>
    </row>
    <row r="384" ht="11.25">
      <c r="N384" s="58"/>
    </row>
    <row r="385" ht="11.25">
      <c r="N385" s="58"/>
    </row>
    <row r="386" ht="11.25">
      <c r="N386" s="58"/>
    </row>
    <row r="387" ht="11.25">
      <c r="N387" s="58"/>
    </row>
    <row r="388" ht="11.25">
      <c r="N388" s="58"/>
    </row>
    <row r="389" ht="11.25">
      <c r="N389" s="58"/>
    </row>
    <row r="390" ht="11.25">
      <c r="N390" s="58"/>
    </row>
    <row r="391" ht="11.25">
      <c r="N391" s="58"/>
    </row>
    <row r="392" ht="11.25">
      <c r="N392" s="58"/>
    </row>
    <row r="393" ht="11.25">
      <c r="N393" s="58"/>
    </row>
    <row r="394" ht="11.25">
      <c r="N394" s="58"/>
    </row>
    <row r="395" ht="11.25">
      <c r="N395" s="58"/>
    </row>
    <row r="396" ht="11.25">
      <c r="N396" s="58"/>
    </row>
    <row r="397" ht="11.25">
      <c r="N397" s="58"/>
    </row>
    <row r="398" ht="11.25">
      <c r="N398" s="58"/>
    </row>
    <row r="399" ht="11.25">
      <c r="N399" s="58"/>
    </row>
    <row r="400" ht="11.25">
      <c r="N400" s="58"/>
    </row>
    <row r="401" ht="11.25">
      <c r="N401" s="58"/>
    </row>
    <row r="402" ht="11.25">
      <c r="N402" s="58"/>
    </row>
    <row r="403" ht="11.25">
      <c r="N403" s="58"/>
    </row>
    <row r="404" ht="11.25">
      <c r="N404" s="58"/>
    </row>
    <row r="405" ht="11.25">
      <c r="N405" s="58"/>
    </row>
    <row r="406" ht="11.25">
      <c r="N406" s="58"/>
    </row>
    <row r="407" ht="11.25">
      <c r="N407" s="58"/>
    </row>
    <row r="408" ht="11.25">
      <c r="N408" s="58"/>
    </row>
    <row r="409" ht="11.25">
      <c r="N409" s="58"/>
    </row>
    <row r="410" ht="11.25">
      <c r="N410" s="58"/>
    </row>
    <row r="411" ht="11.25">
      <c r="N411" s="58"/>
    </row>
    <row r="412" ht="11.25">
      <c r="N412" s="58"/>
    </row>
    <row r="413" ht="11.25">
      <c r="N413" s="58"/>
    </row>
    <row r="414" ht="11.25">
      <c r="N414" s="58"/>
    </row>
    <row r="415" ht="11.25">
      <c r="N415" s="58"/>
    </row>
    <row r="416" ht="11.25">
      <c r="N416" s="58"/>
    </row>
    <row r="417" ht="11.25">
      <c r="N417" s="58"/>
    </row>
    <row r="418" ht="11.25">
      <c r="N418" s="58"/>
    </row>
    <row r="419" ht="11.25">
      <c r="N419" s="58"/>
    </row>
    <row r="420" ht="11.25">
      <c r="N420" s="58"/>
    </row>
    <row r="421" ht="11.25">
      <c r="N421" s="58"/>
    </row>
    <row r="422" ht="11.25">
      <c r="N422" s="58"/>
    </row>
    <row r="423" ht="11.25">
      <c r="N423" s="58"/>
    </row>
    <row r="424" ht="11.25">
      <c r="N424" s="58"/>
    </row>
    <row r="425" ht="11.25">
      <c r="N425" s="58"/>
    </row>
    <row r="426" ht="11.25">
      <c r="N426" s="58"/>
    </row>
    <row r="427" ht="11.25">
      <c r="N427" s="58"/>
    </row>
    <row r="428" ht="11.25">
      <c r="N428" s="58"/>
    </row>
    <row r="429" ht="11.25">
      <c r="N429" s="58"/>
    </row>
    <row r="430" ht="11.25">
      <c r="N430" s="58"/>
    </row>
    <row r="431" ht="11.25">
      <c r="N431" s="58"/>
    </row>
    <row r="432" ht="11.25">
      <c r="N432" s="58"/>
    </row>
    <row r="433" ht="11.25">
      <c r="N433" s="58"/>
    </row>
    <row r="434" ht="11.25">
      <c r="N434" s="58"/>
    </row>
    <row r="435" ht="11.25">
      <c r="N435" s="58"/>
    </row>
    <row r="436" ht="11.25">
      <c r="N436" s="58"/>
    </row>
    <row r="437" ht="11.25">
      <c r="N437" s="58"/>
    </row>
    <row r="438" ht="11.25">
      <c r="N438" s="58"/>
    </row>
    <row r="439" ht="11.25">
      <c r="N439" s="58"/>
    </row>
    <row r="440" ht="11.25">
      <c r="N440" s="58"/>
    </row>
    <row r="441" ht="11.25">
      <c r="N441" s="58"/>
    </row>
    <row r="442" ht="11.25">
      <c r="N442" s="58"/>
    </row>
    <row r="443" ht="11.25">
      <c r="N443" s="58"/>
    </row>
    <row r="444" ht="11.25">
      <c r="N444" s="58"/>
    </row>
    <row r="445" ht="11.25">
      <c r="N445" s="58"/>
    </row>
    <row r="446" ht="11.25">
      <c r="N446" s="58"/>
    </row>
    <row r="447" ht="11.25">
      <c r="N447" s="58"/>
    </row>
    <row r="448" ht="11.25">
      <c r="N448" s="58"/>
    </row>
    <row r="449" ht="11.25">
      <c r="N449" s="58"/>
    </row>
    <row r="450" ht="11.25">
      <c r="N450" s="58"/>
    </row>
    <row r="451" ht="11.25">
      <c r="N451" s="58"/>
    </row>
    <row r="452" ht="11.25">
      <c r="N452" s="58"/>
    </row>
    <row r="453" ht="11.25">
      <c r="N453" s="58"/>
    </row>
    <row r="454" ht="11.25">
      <c r="N454" s="58"/>
    </row>
    <row r="455" ht="11.25">
      <c r="N455" s="58"/>
    </row>
    <row r="456" ht="11.25">
      <c r="N456" s="58"/>
    </row>
    <row r="457" ht="11.25">
      <c r="N457" s="58"/>
    </row>
    <row r="458" ht="11.25">
      <c r="N458" s="58"/>
    </row>
    <row r="459" ht="11.25">
      <c r="N459" s="58"/>
    </row>
    <row r="460" ht="11.25">
      <c r="N460" s="58"/>
    </row>
    <row r="461" ht="11.25">
      <c r="N461" s="58"/>
    </row>
    <row r="462" ht="11.25">
      <c r="N462" s="58"/>
    </row>
    <row r="463" ht="11.25">
      <c r="N463" s="58"/>
    </row>
    <row r="464" ht="11.25">
      <c r="N464" s="58"/>
    </row>
    <row r="465" ht="11.25">
      <c r="N465" s="58"/>
    </row>
    <row r="466" ht="11.25">
      <c r="N466" s="58"/>
    </row>
    <row r="467" ht="11.25">
      <c r="N467" s="58"/>
    </row>
    <row r="468" ht="11.25">
      <c r="N468" s="58"/>
    </row>
    <row r="469" ht="11.25">
      <c r="N469" s="58"/>
    </row>
    <row r="470" ht="11.25">
      <c r="N470" s="58"/>
    </row>
    <row r="471" ht="11.25">
      <c r="N471" s="58"/>
    </row>
    <row r="472" ht="11.25">
      <c r="N472" s="58"/>
    </row>
    <row r="473" ht="11.25">
      <c r="N473" s="58"/>
    </row>
    <row r="474" ht="11.25">
      <c r="N474" s="58"/>
    </row>
    <row r="475" ht="11.25">
      <c r="N475" s="58"/>
    </row>
    <row r="476" ht="11.25">
      <c r="N476" s="58"/>
    </row>
  </sheetData>
  <sheetProtection/>
  <printOptions/>
  <pageMargins left="0.75" right="0.75" top="1" bottom="1" header="0.5" footer="0.5"/>
  <pageSetup horizontalDpi="4800" verticalDpi="48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Atticus Ryan</dc:creator>
  <cp:keywords/>
  <dc:description/>
  <cp:lastModifiedBy>Current User</cp:lastModifiedBy>
  <dcterms:created xsi:type="dcterms:W3CDTF">2001-11-26T10:48:23Z</dcterms:created>
  <dcterms:modified xsi:type="dcterms:W3CDTF">2008-02-24T14:52:48Z</dcterms:modified>
  <cp:category/>
  <cp:version/>
  <cp:contentType/>
  <cp:contentStatus/>
</cp:coreProperties>
</file>